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9140" windowHeight="11955" firstSheet="3" activeTab="3"/>
  </bookViews>
  <sheets>
    <sheet name="tab opisowa1" sheetId="7" state="hidden" r:id="rId1"/>
    <sheet name="zest. zbiorcze" sheetId="3" r:id="rId2"/>
    <sheet name="GRUPA0" sheetId="4" r:id="rId3"/>
    <sheet name="GRUPA1-2 " sheetId="6" r:id="rId4"/>
    <sheet name="GRUPA3-6" sheetId="5" r:id="rId5"/>
    <sheet name="GRUPA 7" sheetId="1" r:id="rId6"/>
    <sheet name="GRUPA8" sheetId="2" r:id="rId7"/>
    <sheet name="WIERZYTELNOŚCI" sheetId="10" r:id="rId8"/>
    <sheet name="ZOBOWIĄZANIA" sheetId="11" r:id="rId9"/>
    <sheet name="AKCJEUDZIAŁY" sheetId="12" r:id="rId10"/>
  </sheets>
  <externalReferences>
    <externalReference r:id="rId11"/>
  </externalReferences>
  <calcPr calcId="125725"/>
</workbook>
</file>

<file path=xl/calcChain.xml><?xml version="1.0" encoding="utf-8"?>
<calcChain xmlns="http://schemas.openxmlformats.org/spreadsheetml/2006/main">
  <c r="G13" i="4"/>
  <c r="J13"/>
  <c r="J14"/>
  <c r="J21" i="2" l="1"/>
  <c r="I21"/>
  <c r="G21"/>
  <c r="F21"/>
  <c r="W13" i="10" l="1"/>
  <c r="E19"/>
  <c r="I5" i="7"/>
  <c r="H14"/>
  <c r="H7"/>
  <c r="H8"/>
  <c r="H9"/>
  <c r="H11"/>
  <c r="H12"/>
  <c r="H15"/>
  <c r="H5"/>
  <c r="C28" i="1"/>
  <c r="D28"/>
  <c r="L20"/>
  <c r="K20"/>
  <c r="H28"/>
  <c r="D21"/>
  <c r="C21"/>
  <c r="M21" i="11"/>
  <c r="W21" i="10"/>
  <c r="P21"/>
  <c r="M21"/>
  <c r="I21"/>
  <c r="H21"/>
  <c r="G21"/>
  <c r="Y21"/>
  <c r="D21"/>
  <c r="F29" i="11"/>
  <c r="G29" i="6"/>
  <c r="F17" i="11"/>
  <c r="E15"/>
  <c r="E18"/>
  <c r="E17"/>
  <c r="X18"/>
  <c r="X17"/>
  <c r="X15"/>
  <c r="W15"/>
  <c r="N13" i="4"/>
  <c r="O13"/>
  <c r="N28" i="6"/>
  <c r="O28"/>
  <c r="M28" l="1"/>
  <c r="F13" i="4"/>
  <c r="I13"/>
  <c r="P21" i="11"/>
  <c r="X40" i="10"/>
  <c r="W26" i="11" l="1"/>
  <c r="G14" i="4"/>
  <c r="F14"/>
  <c r="N21" i="11" l="1"/>
  <c r="Q21"/>
  <c r="R21"/>
  <c r="S21"/>
  <c r="G21"/>
  <c r="H21"/>
  <c r="I21"/>
  <c r="J21"/>
  <c r="I14" i="4"/>
  <c r="U27" i="10" l="1"/>
  <c r="U21" s="1"/>
  <c r="U26" i="11"/>
  <c r="K14" i="4"/>
  <c r="I15"/>
  <c r="I23" i="5"/>
  <c r="J23"/>
  <c r="G23"/>
  <c r="F23"/>
  <c r="J17" i="1"/>
  <c r="I17"/>
  <c r="G17"/>
  <c r="F17"/>
  <c r="F20" i="12"/>
  <c r="N17" i="1"/>
  <c r="O23" i="5"/>
  <c r="D21" i="11"/>
  <c r="X28" i="10"/>
  <c r="X26"/>
  <c r="G28" i="1" l="1"/>
  <c r="G21"/>
  <c r="J28"/>
  <c r="J21"/>
  <c r="F21"/>
  <c r="F28"/>
  <c r="I28"/>
  <c r="I21"/>
  <c r="L23" i="5"/>
  <c r="M17" i="1"/>
  <c r="I35" i="2"/>
  <c r="F35"/>
  <c r="G25"/>
  <c r="J25"/>
  <c r="M24"/>
  <c r="K21" i="1" l="1"/>
  <c r="L21"/>
  <c r="X23" i="11"/>
  <c r="E40" i="10"/>
  <c r="F40" s="1"/>
  <c r="D15" i="11"/>
  <c r="J27" i="5" l="1"/>
  <c r="L26"/>
  <c r="X27" i="10" l="1"/>
  <c r="M14" i="4" l="1"/>
  <c r="X13" i="10"/>
  <c r="J39" i="6" l="1"/>
  <c r="U21" i="11" l="1"/>
  <c r="G36" i="5"/>
  <c r="G27"/>
  <c r="F36"/>
  <c r="X23" i="10"/>
  <c r="E23" s="1"/>
  <c r="K13" i="1"/>
  <c r="K24" i="2"/>
  <c r="L24"/>
  <c r="H35"/>
  <c r="F25"/>
  <c r="E35"/>
  <c r="D25"/>
  <c r="L25" s="1"/>
  <c r="C25"/>
  <c r="C35"/>
  <c r="D35"/>
  <c r="G35"/>
  <c r="J35"/>
  <c r="X14" i="10" l="1"/>
  <c r="X15"/>
  <c r="X16"/>
  <c r="E16" s="1"/>
  <c r="X17"/>
  <c r="X18"/>
  <c r="E18" s="1"/>
  <c r="X19"/>
  <c r="X20"/>
  <c r="E13" l="1"/>
  <c r="X39" i="11"/>
  <c r="X26"/>
  <c r="E26" s="1"/>
  <c r="J21" i="10"/>
  <c r="K21"/>
  <c r="L21"/>
  <c r="N21"/>
  <c r="O21"/>
  <c r="Q21"/>
  <c r="R21"/>
  <c r="S21"/>
  <c r="T21"/>
  <c r="V21"/>
  <c r="X21" s="1"/>
  <c r="W21" i="11"/>
  <c r="K21"/>
  <c r="L21"/>
  <c r="O21"/>
  <c r="T21"/>
  <c r="V21"/>
  <c r="X21" s="1"/>
  <c r="X22"/>
  <c r="E23"/>
  <c r="X24"/>
  <c r="X25"/>
  <c r="X27"/>
  <c r="X28"/>
  <c r="X29"/>
  <c r="E29" s="1"/>
  <c r="X30"/>
  <c r="X31"/>
  <c r="X32"/>
  <c r="E32" s="1"/>
  <c r="X33"/>
  <c r="X34"/>
  <c r="X35"/>
  <c r="E35" s="1"/>
  <c r="F35" s="1"/>
  <c r="X36"/>
  <c r="X37"/>
  <c r="X38"/>
  <c r="E38" s="1"/>
  <c r="F38" s="1"/>
  <c r="X24" i="10"/>
  <c r="X25"/>
  <c r="E25" s="1"/>
  <c r="F25" s="1"/>
  <c r="E26"/>
  <c r="E27"/>
  <c r="F27" s="1"/>
  <c r="E28"/>
  <c r="X29"/>
  <c r="X30"/>
  <c r="E30" s="1"/>
  <c r="F30" s="1"/>
  <c r="X31"/>
  <c r="E31" s="1"/>
  <c r="F31" s="1"/>
  <c r="X32"/>
  <c r="E32" s="1"/>
  <c r="F32" s="1"/>
  <c r="X33"/>
  <c r="E33" s="1"/>
  <c r="X34"/>
  <c r="X35"/>
  <c r="E35" s="1"/>
  <c r="X36"/>
  <c r="E36" s="1"/>
  <c r="X37"/>
  <c r="E37" s="1"/>
  <c r="X38"/>
  <c r="X39"/>
  <c r="E39" s="1"/>
  <c r="X41"/>
  <c r="E41" s="1"/>
  <c r="X42"/>
  <c r="E42" s="1"/>
  <c r="F42" s="1"/>
  <c r="F18" i="11"/>
  <c r="F15"/>
  <c r="F41" i="10"/>
  <c r="F19"/>
  <c r="F18"/>
  <c r="F17"/>
  <c r="F16"/>
  <c r="F15"/>
  <c r="D13"/>
  <c r="F13" s="1"/>
  <c r="D27" i="5"/>
  <c r="L27" s="1"/>
  <c r="M13" i="6"/>
  <c r="K13" i="4"/>
  <c r="K15" s="1"/>
  <c r="L13"/>
  <c r="L14"/>
  <c r="E21" i="10" l="1"/>
  <c r="F21" s="1"/>
  <c r="E21" i="11"/>
  <c r="F26"/>
  <c r="F36" i="10"/>
  <c r="N39" i="6"/>
  <c r="N29"/>
  <c r="O39"/>
  <c r="O29"/>
  <c r="F33" i="10"/>
  <c r="F35"/>
  <c r="F32" i="11"/>
  <c r="F37" i="10"/>
  <c r="F21" i="11"/>
  <c r="F23"/>
  <c r="F39" i="10"/>
  <c r="F28"/>
  <c r="F26"/>
  <c r="F23"/>
  <c r="M13" i="4"/>
  <c r="J25"/>
  <c r="G25"/>
  <c r="K17" i="2"/>
  <c r="K13" i="5"/>
  <c r="K14"/>
  <c r="K15"/>
  <c r="K16"/>
  <c r="K17"/>
  <c r="K18"/>
  <c r="K19"/>
  <c r="K20"/>
  <c r="K21"/>
  <c r="K22"/>
  <c r="K23"/>
  <c r="K24"/>
  <c r="K25"/>
  <c r="L13" i="2"/>
  <c r="L14"/>
  <c r="L15"/>
  <c r="L16"/>
  <c r="L17"/>
  <c r="L18"/>
  <c r="L19"/>
  <c r="L20"/>
  <c r="K13"/>
  <c r="K14"/>
  <c r="K15"/>
  <c r="K16"/>
  <c r="K18"/>
  <c r="K19"/>
  <c r="K20"/>
  <c r="K21"/>
  <c r="K23"/>
  <c r="N35"/>
  <c r="O35"/>
  <c r="E28" i="1"/>
  <c r="N28"/>
  <c r="O28"/>
  <c r="C36" i="5"/>
  <c r="E36"/>
  <c r="H36"/>
  <c r="I36"/>
  <c r="N36"/>
  <c r="O36"/>
  <c r="D36"/>
  <c r="D39" i="6"/>
  <c r="E39"/>
  <c r="F39"/>
  <c r="H39"/>
  <c r="I39"/>
  <c r="C39"/>
  <c r="E25" i="4"/>
  <c r="F25"/>
  <c r="H25"/>
  <c r="I25"/>
  <c r="C25"/>
  <c r="L22" i="2"/>
  <c r="K22"/>
  <c r="N25" i="4"/>
  <c r="M13" i="2"/>
  <c r="M14"/>
  <c r="M15"/>
  <c r="M16"/>
  <c r="M17"/>
  <c r="M18"/>
  <c r="M19"/>
  <c r="M20"/>
  <c r="M21"/>
  <c r="M22"/>
  <c r="L23"/>
  <c r="M23"/>
  <c r="L13" i="1"/>
  <c r="M13"/>
  <c r="K14"/>
  <c r="L14"/>
  <c r="M14"/>
  <c r="K15"/>
  <c r="L15"/>
  <c r="M15"/>
  <c r="K16"/>
  <c r="L16"/>
  <c r="M16"/>
  <c r="K17"/>
  <c r="K18"/>
  <c r="L18"/>
  <c r="M18"/>
  <c r="K19"/>
  <c r="L19"/>
  <c r="M19"/>
  <c r="M12"/>
  <c r="L12"/>
  <c r="K12"/>
  <c r="L13" i="5"/>
  <c r="M13"/>
  <c r="L14"/>
  <c r="M14"/>
  <c r="L15"/>
  <c r="M15"/>
  <c r="L16"/>
  <c r="M16"/>
  <c r="L17"/>
  <c r="M17"/>
  <c r="L18"/>
  <c r="M18"/>
  <c r="L19"/>
  <c r="M19"/>
  <c r="L20"/>
  <c r="M20"/>
  <c r="L21"/>
  <c r="M21"/>
  <c r="L22"/>
  <c r="M22"/>
  <c r="M23"/>
  <c r="L24"/>
  <c r="M24"/>
  <c r="L25"/>
  <c r="M25"/>
  <c r="K26"/>
  <c r="M26"/>
  <c r="M12"/>
  <c r="L12"/>
  <c r="K12"/>
  <c r="M14" i="6"/>
  <c r="M15"/>
  <c r="M16"/>
  <c r="M17"/>
  <c r="M18"/>
  <c r="M19"/>
  <c r="M20"/>
  <c r="M21"/>
  <c r="M22"/>
  <c r="M23"/>
  <c r="M24"/>
  <c r="M25"/>
  <c r="M26"/>
  <c r="M27"/>
  <c r="K13"/>
  <c r="L13"/>
  <c r="K14"/>
  <c r="L14"/>
  <c r="K15"/>
  <c r="L15"/>
  <c r="K16"/>
  <c r="L16"/>
  <c r="K17"/>
  <c r="L17"/>
  <c r="K18"/>
  <c r="L18"/>
  <c r="K19"/>
  <c r="L19"/>
  <c r="K20"/>
  <c r="L20"/>
  <c r="K21"/>
  <c r="L21"/>
  <c r="K22"/>
  <c r="L22"/>
  <c r="K24"/>
  <c r="L24"/>
  <c r="L39" s="1"/>
  <c r="K25"/>
  <c r="L25"/>
  <c r="K26"/>
  <c r="L26"/>
  <c r="K27"/>
  <c r="L27"/>
  <c r="K28"/>
  <c r="M12"/>
  <c r="L12"/>
  <c r="K12"/>
  <c r="O25" i="2"/>
  <c r="N18" i="3" s="1"/>
  <c r="N25" i="2"/>
  <c r="M18" i="3" s="1"/>
  <c r="I25" i="2"/>
  <c r="G18" i="3"/>
  <c r="F18"/>
  <c r="E18"/>
  <c r="I18"/>
  <c r="K28" i="1" l="1"/>
  <c r="K35" i="2"/>
  <c r="H18" i="3"/>
  <c r="K25" i="2"/>
  <c r="J18" i="3" s="1"/>
  <c r="M29" i="6"/>
  <c r="K39"/>
  <c r="M39"/>
  <c r="N12" i="3"/>
  <c r="K36" i="5"/>
  <c r="N15" i="4"/>
  <c r="M10" i="3" s="1"/>
  <c r="O25" i="4"/>
  <c r="O15"/>
  <c r="D25"/>
  <c r="M35" i="2"/>
  <c r="L21"/>
  <c r="L35" s="1"/>
  <c r="M28" i="1"/>
  <c r="M36" i="5"/>
  <c r="K18" i="3"/>
  <c r="I10" i="7" s="1"/>
  <c r="D18" i="3"/>
  <c r="M25" i="2"/>
  <c r="L18" i="3" s="1"/>
  <c r="O27" i="5"/>
  <c r="N14" i="3" s="1"/>
  <c r="N27" i="5"/>
  <c r="M14" i="3" s="1"/>
  <c r="I27" i="5"/>
  <c r="H14" i="3" s="1"/>
  <c r="G14"/>
  <c r="F27" i="5"/>
  <c r="F14" i="3" s="1"/>
  <c r="E14"/>
  <c r="C27" i="5"/>
  <c r="D14" i="3" s="1"/>
  <c r="J29" i="6"/>
  <c r="L29" s="1"/>
  <c r="I29"/>
  <c r="F29"/>
  <c r="D29"/>
  <c r="C29"/>
  <c r="J15" i="4"/>
  <c r="I10" i="3" s="1"/>
  <c r="G15" i="4"/>
  <c r="G10" i="3" s="1"/>
  <c r="F15" i="4"/>
  <c r="D15"/>
  <c r="C15"/>
  <c r="E16" i="3"/>
  <c r="F16"/>
  <c r="G16"/>
  <c r="I16"/>
  <c r="N21" i="1"/>
  <c r="M16" i="3" s="1"/>
  <c r="O21" i="1"/>
  <c r="N16" i="3" s="1"/>
  <c r="D16"/>
  <c r="K29" i="6" l="1"/>
  <c r="M40" i="3"/>
  <c r="M12"/>
  <c r="N40"/>
  <c r="N10"/>
  <c r="N20" s="1"/>
  <c r="L25" i="4"/>
  <c r="M15"/>
  <c r="M25"/>
  <c r="L17" i="1"/>
  <c r="L28" s="1"/>
  <c r="J36" i="5"/>
  <c r="L36"/>
  <c r="L28" i="6"/>
  <c r="G39"/>
  <c r="L15" i="4"/>
  <c r="K10" i="3" s="1"/>
  <c r="E10"/>
  <c r="F41"/>
  <c r="F10"/>
  <c r="F38" s="1"/>
  <c r="H10"/>
  <c r="H38" s="1"/>
  <c r="H41"/>
  <c r="K25" i="4"/>
  <c r="D41" i="3"/>
  <c r="D10"/>
  <c r="H16"/>
  <c r="J16"/>
  <c r="E12"/>
  <c r="E40"/>
  <c r="F42"/>
  <c r="F12"/>
  <c r="F39" s="1"/>
  <c r="H42"/>
  <c r="H12"/>
  <c r="D42"/>
  <c r="D12"/>
  <c r="I12"/>
  <c r="I40"/>
  <c r="M21" i="1"/>
  <c r="L16" i="3" s="1"/>
  <c r="M27" i="5"/>
  <c r="L14" i="3" s="1"/>
  <c r="K27" i="5"/>
  <c r="J14" i="3" s="1"/>
  <c r="L12"/>
  <c r="K16" l="1"/>
  <c r="I11" i="7" s="1"/>
  <c r="I14" i="3"/>
  <c r="I20" s="1"/>
  <c r="K14"/>
  <c r="I13" i="7" s="1"/>
  <c r="L40" i="3"/>
  <c r="L10"/>
  <c r="L20" s="1"/>
  <c r="H39"/>
  <c r="E16" i="7"/>
  <c r="D39" i="3"/>
  <c r="D21" i="7"/>
  <c r="J41" i="3"/>
  <c r="J10"/>
  <c r="D38"/>
  <c r="D20" i="7"/>
  <c r="M20" i="3"/>
  <c r="G40"/>
  <c r="G12"/>
  <c r="G20" s="1"/>
  <c r="J42"/>
  <c r="J12"/>
  <c r="H21" i="7" s="1"/>
  <c r="E20" i="3"/>
  <c r="E19" i="7" s="1"/>
  <c r="K40" i="3"/>
  <c r="J39" l="1"/>
  <c r="J38"/>
  <c r="K12"/>
  <c r="I6" i="7" s="1"/>
  <c r="I16" s="1"/>
  <c r="K20" i="3"/>
  <c r="F21" i="7" l="1"/>
  <c r="G16"/>
  <c r="G19"/>
  <c r="I19"/>
  <c r="F20"/>
  <c r="H20"/>
</calcChain>
</file>

<file path=xl/sharedStrings.xml><?xml version="1.0" encoding="utf-8"?>
<sst xmlns="http://schemas.openxmlformats.org/spreadsheetml/2006/main" count="551" uniqueCount="260">
  <si>
    <t xml:space="preserve">III. Zestawienie pozostałych składników mienia powiatowego </t>
  </si>
  <si>
    <t>będącego we władaniu jednostek organizacyjnych</t>
  </si>
  <si>
    <t>do informacji</t>
  </si>
  <si>
    <t>o stanie mienia powiatowego</t>
  </si>
  <si>
    <t>Poz.</t>
  </si>
  <si>
    <t>zmiany</t>
  </si>
  <si>
    <t>zwiększenia</t>
  </si>
  <si>
    <t>zmniejszenia</t>
  </si>
  <si>
    <t>ogółem</t>
  </si>
  <si>
    <t>z tego z tytułu</t>
  </si>
  <si>
    <t>wartość w zł</t>
  </si>
  <si>
    <t>z tytułu</t>
  </si>
  <si>
    <t>ilość w szt. (kol. 3+6-9)=</t>
  </si>
  <si>
    <t>wartość w zł (kol. 4+7-10)=</t>
  </si>
  <si>
    <t>sprzedaży</t>
  </si>
  <si>
    <t>wynajmu i dzierżawy</t>
  </si>
  <si>
    <t>1.</t>
  </si>
  <si>
    <t>PCPR (zbiorczo)</t>
  </si>
  <si>
    <t>umorzenie</t>
  </si>
  <si>
    <t>RAZEM</t>
  </si>
  <si>
    <t>umorzenia</t>
  </si>
  <si>
    <t>zakup</t>
  </si>
  <si>
    <t>I. Zestawienie gruntów stanowiących mienie powiatu goleniowskiego</t>
  </si>
  <si>
    <t>ogółem w zł</t>
  </si>
  <si>
    <t>ilość w ha</t>
  </si>
  <si>
    <t>ilość w ha (kol. 3+6-9)=</t>
  </si>
  <si>
    <r>
      <t xml:space="preserve">Grupa 0     </t>
    </r>
    <r>
      <rPr>
        <sz val="10"/>
        <rFont val="Arial CE"/>
        <family val="2"/>
        <charset val="238"/>
      </rPr>
      <t xml:space="preserve">"Grunty" </t>
    </r>
    <r>
      <rPr>
        <b/>
        <sz val="10"/>
        <rFont val="Arial CE"/>
        <family val="2"/>
        <charset val="238"/>
      </rPr>
      <t xml:space="preserve"> </t>
    </r>
  </si>
  <si>
    <t xml:space="preserve">1. </t>
  </si>
  <si>
    <t>2.</t>
  </si>
  <si>
    <t>Razem</t>
  </si>
  <si>
    <t>II. Zestawienie budynków i budowli stanowiących</t>
  </si>
  <si>
    <t>mienie powiatu goleniowskiego</t>
  </si>
  <si>
    <t>modernizacja</t>
  </si>
  <si>
    <t>3.</t>
  </si>
  <si>
    <t>4.</t>
  </si>
  <si>
    <t>5.</t>
  </si>
  <si>
    <t>6.</t>
  </si>
  <si>
    <t>7.</t>
  </si>
  <si>
    <t>8.</t>
  </si>
  <si>
    <t>9.</t>
  </si>
  <si>
    <t>umorzenie przekazanie</t>
  </si>
  <si>
    <t>10.</t>
  </si>
  <si>
    <t>11.</t>
  </si>
  <si>
    <t>12.</t>
  </si>
  <si>
    <t>13.</t>
  </si>
  <si>
    <t>Szkoła Muzyczna I Stopnia</t>
  </si>
  <si>
    <t>LP</t>
  </si>
  <si>
    <t>grunty będące                we władaniu jednostek organizacyj.</t>
  </si>
  <si>
    <t>Zespół Szkół Specjalnych           w Goleniowie</t>
  </si>
  <si>
    <t>Zespół Szkół Ponadgimn.                w Maszewie</t>
  </si>
  <si>
    <t>Zespół Szkół Ponadgimn.                   w Goleniowie</t>
  </si>
  <si>
    <t>Starostwo Powiatowe               w Goleniowie</t>
  </si>
  <si>
    <t>Dom Pomocy Społecznej                      w Nowogardzie</t>
  </si>
  <si>
    <t>Szkoła Muzyczna                          I Stopnia</t>
  </si>
  <si>
    <t>Zespół Szkół Ponadgimn.                        w Nowogardzie</t>
  </si>
  <si>
    <t xml:space="preserve">Zespół Szkół Ogólnokształc.                        w Nowogardzie </t>
  </si>
  <si>
    <t>Powiatowy Urząd Pracy                      w Goleniowie</t>
  </si>
  <si>
    <t>Zespół Szkół Zawodowych                     w Goleniowie</t>
  </si>
  <si>
    <t>wartość               w zł</t>
  </si>
  <si>
    <r>
      <t xml:space="preserve">Grupa 3-6 </t>
    </r>
    <r>
      <rPr>
        <sz val="7"/>
        <rFont val="Arial CE"/>
        <family val="2"/>
        <charset val="238"/>
      </rPr>
      <t>"Maszyny                             i urządzenia"</t>
    </r>
  </si>
  <si>
    <t>il  w szt.</t>
  </si>
  <si>
    <r>
      <t xml:space="preserve">Grupa 7                                                       </t>
    </r>
    <r>
      <rPr>
        <sz val="8"/>
        <rFont val="Arial CE"/>
        <charset val="238"/>
      </rPr>
      <t>"Środki transportu"</t>
    </r>
  </si>
  <si>
    <t xml:space="preserve">wyszczególnienie tytułu władania                 i rodzaju użytkowania </t>
  </si>
  <si>
    <t>Zespół Szkół Specjalnych                 w Goleniowie</t>
  </si>
  <si>
    <t>Poradnia Psychologiczno-Pedagogiczna                w Goleniowie</t>
  </si>
  <si>
    <t>Zespół Szkół Zawodowych               w Goleniowie</t>
  </si>
  <si>
    <t>Zespół Szkół Ponadgimn.                 w Goleniowie</t>
  </si>
  <si>
    <t>Dom Pomocy Społecznej               w Nowogardzie</t>
  </si>
  <si>
    <t>Powiatowy Urząd Pracy                                      w Goleniowie</t>
  </si>
  <si>
    <t>L.p</t>
  </si>
  <si>
    <t>wyszczególnienie</t>
  </si>
  <si>
    <t>ilość</t>
  </si>
  <si>
    <t>zmiejszenia</t>
  </si>
  <si>
    <t>z tego tytułu</t>
  </si>
  <si>
    <t>1.1</t>
  </si>
  <si>
    <t>Grunty</t>
  </si>
  <si>
    <t>ha</t>
  </si>
  <si>
    <t>1.2</t>
  </si>
  <si>
    <t>Budynki i budowle</t>
  </si>
  <si>
    <t>szt</t>
  </si>
  <si>
    <t>1.3</t>
  </si>
  <si>
    <t>Maszyny i urządzenia</t>
  </si>
  <si>
    <t>1.4</t>
  </si>
  <si>
    <t>Środki transportu</t>
  </si>
  <si>
    <t>1.5.</t>
  </si>
  <si>
    <t>Pozostałe środki trwałe</t>
  </si>
  <si>
    <t>OGÓŁEM</t>
  </si>
  <si>
    <t>jedn.              miary</t>
  </si>
  <si>
    <t xml:space="preserve">umorzenie </t>
  </si>
  <si>
    <t>Podsumowanie tabel :</t>
  </si>
  <si>
    <t>umorzenie likwidacja</t>
  </si>
  <si>
    <t>Starostwo Powiatowe                                                                                  w Goleniowie</t>
  </si>
  <si>
    <t>Dom Pomocy Społecznej                                                  w Nowogardzie</t>
  </si>
  <si>
    <t>Specjalny Ośrodek Szkolno-Wychowawczy                                                                     w Nowogardzie</t>
  </si>
  <si>
    <t>Zespół Szkół Ponadgimnazjalnych                                                       w Nowogardzie</t>
  </si>
  <si>
    <t>Zespół Szkół Specjalnych                                                             w Goleniowie</t>
  </si>
  <si>
    <t>Zespół Szkół Ponadgimnazjalnych                                                         w Maszewie</t>
  </si>
  <si>
    <t>Wyszczególnienie</t>
  </si>
  <si>
    <t xml:space="preserve">   Różnica</t>
  </si>
  <si>
    <t>wartość       zł</t>
  </si>
  <si>
    <t>wartość      zł</t>
  </si>
  <si>
    <t>Grunty stanowiące własność Powiatu</t>
  </si>
  <si>
    <t>Budynki i Budowle</t>
  </si>
  <si>
    <t>Środki  transportu</t>
  </si>
  <si>
    <t>1.5</t>
  </si>
  <si>
    <t>Ogółem</t>
  </si>
  <si>
    <t>Specjalny Ośrodek Szkolno-Wychowaw.                                                        w Nowogardzie</t>
  </si>
  <si>
    <t>Specjali. Poradnia Terapeutyczna dla Dzieci, Młodzieży                                                         i ich Rodzin                                                      w Nowogardzie</t>
  </si>
  <si>
    <t>Zespół Szkół Specjalnych                                                      w Goleniowie</t>
  </si>
  <si>
    <t>Zespół Szkół Zawodowych                                                    w Goleniowie</t>
  </si>
  <si>
    <t>Zespół Szkół Ogólnokszt.                                               w Nowogardzie</t>
  </si>
  <si>
    <t>Powiatowy Urząd Pracy                                                        w Goleniowie</t>
  </si>
  <si>
    <t>Samodzielny Publiczny Szpital Powiatowy                                           w Goleniowie</t>
  </si>
  <si>
    <t>Szkoła Muzyczna                                             I Stopnia</t>
  </si>
  <si>
    <t>Dom Pomocy Społecznej                                            w Nowogardzie</t>
  </si>
  <si>
    <t>Starostwo Powiatowe                                                          w Goleniowie</t>
  </si>
  <si>
    <t>Zespoł Szkół Ponadgimnazj.                                                        w Goleniowie</t>
  </si>
  <si>
    <t>Zespół Szkół Ponadgimnazj.                                                                                      w Nowogardzie</t>
  </si>
  <si>
    <t>Poradnia Psychologiczno-Pedagogiczna                                                                       w Goleniowie</t>
  </si>
  <si>
    <t>zrzeczenie</t>
  </si>
  <si>
    <t>Sporządziła:</t>
  </si>
  <si>
    <t>Sprawdził:</t>
  </si>
  <si>
    <t>zakup przejęcie</t>
  </si>
  <si>
    <t>il w szt</t>
  </si>
  <si>
    <t>Załącznik Nr 1.6.</t>
  </si>
  <si>
    <t xml:space="preserve">IV. Zestawienie wierzytelności </t>
  </si>
  <si>
    <t>Tytuł wierzytelności</t>
  </si>
  <si>
    <t>Zmiana wartości w okresie (4-3)</t>
  </si>
  <si>
    <t>I.</t>
  </si>
  <si>
    <t>Należności długoterminowe</t>
  </si>
  <si>
    <t>w tym z tytułu:</t>
  </si>
  <si>
    <t>sprzedaży skladników majątkowych</t>
  </si>
  <si>
    <t>z tego wymagalne:</t>
  </si>
  <si>
    <t>pozostałe</t>
  </si>
  <si>
    <t>pożyczka dla SPSP w Goleniowie</t>
  </si>
  <si>
    <t>II.</t>
  </si>
  <si>
    <t>Należności krótkoterminowe</t>
  </si>
  <si>
    <t>rozrachunki z pracownikami</t>
  </si>
  <si>
    <t>kary</t>
  </si>
  <si>
    <t>dostaw i usług</t>
  </si>
  <si>
    <t xml:space="preserve">sprzedaży skladników </t>
  </si>
  <si>
    <t>majątkowych</t>
  </si>
  <si>
    <t>odpłatności za pobyt w DPS</t>
  </si>
  <si>
    <t>odpłatność rodziców biologicznych za pobyt dziecka w placówce opiekuńczo-wychowawczej, rodzinie zastępczej, z tytułu nienależnie pobranego świadczenia</t>
  </si>
  <si>
    <t>pozostalych rozrachunków</t>
  </si>
  <si>
    <t>udziały powiatów w podatku doch. od osób fizycznych</t>
  </si>
  <si>
    <t>udziały powiatów w podatku doch. od osób prawnych</t>
  </si>
  <si>
    <t>Załącznik Nr 1.7.</t>
  </si>
  <si>
    <t>V. Zestawienie zobowiązań</t>
  </si>
  <si>
    <t>Tytuł zobowiązania</t>
  </si>
  <si>
    <t>Zobowiązania długoterminowe:</t>
  </si>
  <si>
    <t>kredyty i pożyczki</t>
  </si>
  <si>
    <t>obligacje</t>
  </si>
  <si>
    <t>Zobowiązania krótkoterminowe:</t>
  </si>
  <si>
    <t xml:space="preserve"> dostaw i usług</t>
  </si>
  <si>
    <t>podatku VAT</t>
  </si>
  <si>
    <t>PFRON</t>
  </si>
  <si>
    <t>składka zdrowotna</t>
  </si>
  <si>
    <t>za bezrobotnych bez prawa</t>
  </si>
  <si>
    <t>do zasiłku</t>
  </si>
  <si>
    <t>il w szt.</t>
  </si>
  <si>
    <t>DOM POMOCY SPOŁECZNEJ W NOWOGARDZIE</t>
  </si>
  <si>
    <t>ZESPÓŁ SZKÓŁ PONADGIMNAZJALNYCH GOLENIÓW</t>
  </si>
  <si>
    <t>POWIATOWY URZĄD PRACY W GOLENIÓW</t>
  </si>
  <si>
    <t>SAMODZIELNY PUBLICZNY SZPITAL POWIATOWY W GOLENIOWIE</t>
  </si>
  <si>
    <t>OSOBNO</t>
  </si>
  <si>
    <t>SPECJALISTYCZNA PORADNIA TERAPEUTYCZNA NOWOGARD</t>
  </si>
  <si>
    <t>BRAK</t>
  </si>
  <si>
    <t>SPECJALNY OŚRODEK SZKOLNO-WYCHOWAWCZY W NOWOGARDZIE</t>
  </si>
  <si>
    <t>PORADNIA PSYCHOLOGICZNO-*PEDAGOGICZNA</t>
  </si>
  <si>
    <t>ZESPÓŁ SZKÓŁ ZAWODOWYCH W GOLENIOWIE</t>
  </si>
  <si>
    <t>ZESPÓŁ SZKÓŁ OGÓLNOKSZTAŁCĄCYCH W NOWOGARDZIE</t>
  </si>
  <si>
    <t>ZESPÓŁ SZKÓŁ PONADGIMNAZJALNYCH W MASZEWIE</t>
  </si>
  <si>
    <t>ZESPÓŁ SZKÓŁ SPECJALNYCH W GOLENIOWIE</t>
  </si>
  <si>
    <t>SZKOŁA MUZYCZNA 1 STOPNIA</t>
  </si>
  <si>
    <t>ZESPÓŁ SZKÓŁ PONADGIMNAZJALNYCH NOWOGARD</t>
  </si>
  <si>
    <t>POWIATOWE CENTRUM POMOCY RODZINIE</t>
  </si>
  <si>
    <t>STAROSTWO GOLENIÓW</t>
  </si>
  <si>
    <t xml:space="preserve"> </t>
  </si>
  <si>
    <t>modernizacja przejęcie</t>
  </si>
  <si>
    <t>umorzenia przekazanie</t>
  </si>
  <si>
    <t>przekazanie</t>
  </si>
  <si>
    <t>ubezpieczeń społecznych i podatków</t>
  </si>
  <si>
    <t>przejęcie</t>
  </si>
  <si>
    <t xml:space="preserve">modernizacja </t>
  </si>
  <si>
    <t>Załącznik Nr 1.1.</t>
  </si>
  <si>
    <t>Załącznik Nr 1.2.</t>
  </si>
  <si>
    <t>Załącznik Nr 1.3.</t>
  </si>
  <si>
    <t>Załącznik Nr 1.4.</t>
  </si>
  <si>
    <t>Załącznik Nr 1.5.</t>
  </si>
  <si>
    <t xml:space="preserve">Załącznik Nr 1  </t>
  </si>
  <si>
    <t>Poradnia Psychologiczno-Pedagogiczna             w Goleniowie</t>
  </si>
  <si>
    <t xml:space="preserve">wyszczególn.  tytułu władania    i rodzaju użytkowania </t>
  </si>
  <si>
    <t xml:space="preserve">Starostwo Powiatowe        w Goleniowie                                  </t>
  </si>
  <si>
    <t>zakup       przejęcie</t>
  </si>
  <si>
    <t>Zespół Szkół Ponadgimn.                                              w Maszewie</t>
  </si>
  <si>
    <t>14.</t>
  </si>
  <si>
    <t>15.</t>
  </si>
  <si>
    <t>16.</t>
  </si>
  <si>
    <t>Specjalny Ośrodek Szkolno-Wychowawczy    w Nowogardzie</t>
  </si>
  <si>
    <t xml:space="preserve">wyszczególnienie tytułu władania      i rodzaju użytkowania </t>
  </si>
  <si>
    <t xml:space="preserve">wyszczególnienie tytułu władania           i rodzaju użytkowania </t>
  </si>
  <si>
    <r>
      <t xml:space="preserve">Grupa 8             </t>
    </r>
    <r>
      <rPr>
        <sz val="7"/>
        <rFont val="Arial CE"/>
        <charset val="238"/>
      </rPr>
      <t xml:space="preserve">"Pozostałe środki trwałe" </t>
    </r>
  </si>
  <si>
    <t>Zmiana wartościw okresie (4-3)</t>
  </si>
  <si>
    <r>
      <t xml:space="preserve">Grupa /1-2/ </t>
    </r>
    <r>
      <rPr>
        <sz val="7"/>
        <rFont val="Arial CE"/>
        <family val="2"/>
        <charset val="238"/>
      </rPr>
      <t>"Budynki                i budowle"</t>
    </r>
  </si>
  <si>
    <t xml:space="preserve">wyszczególnienie tytułu władania               i rodzaju użytkowania </t>
  </si>
  <si>
    <t>Specjalny Ośrodek Szkolno-Wychowawczy               w Nowogardzie</t>
  </si>
  <si>
    <t>zakup  przejęcie</t>
  </si>
  <si>
    <t>wynagrodzeń i ubezpieczeń</t>
  </si>
  <si>
    <t>Stan  mienia na 01.01.2012</t>
  </si>
  <si>
    <t>Stan  mienia na 31.12.2012</t>
  </si>
  <si>
    <t>oraz ich zmiana w okresie od 1 stycznia 2012 r. do 31 grudnia 2012 r.</t>
  </si>
  <si>
    <t>wg stanu na 01.01.2012 r.</t>
  </si>
  <si>
    <t>wg stanu na 31.12.2012 r.</t>
  </si>
  <si>
    <t>uzyskane dochody w okresie od 01.01.2012 r. do 31.12.2012 r.</t>
  </si>
  <si>
    <t>stan na 01.01.2012 r.</t>
  </si>
  <si>
    <t>stan na 31.12.2012 r.</t>
  </si>
  <si>
    <t xml:space="preserve">Dochody uzyskane w okresie od 01.01.2012r. do 31.12.2012r.  
</t>
  </si>
  <si>
    <t>stan na  01.01.2012r.</t>
  </si>
  <si>
    <t>stan na  31.12.2012 r.</t>
  </si>
  <si>
    <t>oraz ich zmiany w okresie od 1 stycznia 2012 r. do 31 grudnia 2012 r.</t>
  </si>
  <si>
    <t>oraz ich zmiany w okresie od 1 styczeń 2012 r. do 31 grudnia 2012 r.</t>
  </si>
  <si>
    <t>Wartość wierzytelności na 01.01.2012r.</t>
  </si>
  <si>
    <t>Wartość wierzytelności na 31.12.2012r.</t>
  </si>
  <si>
    <t>Wartość zobowiązań na 01.01.2012r.</t>
  </si>
  <si>
    <t>Wartość zobowiązań na 31.12.2012r.</t>
  </si>
  <si>
    <t>do Uchwały Nr</t>
  </si>
  <si>
    <t>Zarządu Powiatu w Goleniowie</t>
  </si>
  <si>
    <t>z dnia</t>
  </si>
  <si>
    <t>VI. Zestawienie akcji/udziałów posiadanych przez Powiat Goleniowski</t>
  </si>
  <si>
    <t>Nazwa Spółki</t>
  </si>
  <si>
    <t>Wartość akcji/udziałów na 01.01.2012r.</t>
  </si>
  <si>
    <t>Wartość akcji/udziałów na 31.12.2012r.</t>
  </si>
  <si>
    <t>Zmiana w okresie (4-3)</t>
  </si>
  <si>
    <t>Szpitalne Centrum Medyczne w Goleniowie</t>
  </si>
  <si>
    <t xml:space="preserve">zakup     </t>
  </si>
  <si>
    <t>umorzenie przekazanie sprzedaż</t>
  </si>
  <si>
    <t>umorzenie  sprzedaż przekazanie</t>
  </si>
  <si>
    <t xml:space="preserve">zakup </t>
  </si>
  <si>
    <t>modernizacja zakup</t>
  </si>
  <si>
    <t xml:space="preserve">umorzenie likwidacja </t>
  </si>
  <si>
    <t>przejecie trwały zarząd</t>
  </si>
  <si>
    <t>sprzedaż</t>
  </si>
  <si>
    <t xml:space="preserve">zakup        </t>
  </si>
  <si>
    <t>przyjęcie</t>
  </si>
  <si>
    <t>przejęcie zakup</t>
  </si>
  <si>
    <t xml:space="preserve">umorzenie           </t>
  </si>
  <si>
    <t>Centrum Obsługi Placówek Opiekuńczo-Wychowawczych w Goleniowie</t>
  </si>
  <si>
    <t xml:space="preserve">umorzenie   </t>
  </si>
  <si>
    <t>CENTRUM OBSŁUGI PLACÓWEK OPIEKUNCZO-WYCHOWAWCZYCH</t>
  </si>
  <si>
    <t>CENTRUM OBSŁUGI PLACÓWEK OPIEKUŃCZO-WYCHOWAWCZYCH</t>
  </si>
  <si>
    <t>przejecie zakup</t>
  </si>
  <si>
    <t>przejecie</t>
  </si>
  <si>
    <t xml:space="preserve">umorzenie korekta </t>
  </si>
  <si>
    <t>Załącznik Nr 1.8</t>
  </si>
  <si>
    <t>PCPR</t>
  </si>
  <si>
    <r>
      <t xml:space="preserve">Zbiorcze zestawienie informacji liczbowych dotyczących mienia Powiatu Goleniowskiego                                              w okresie od 1 stycznia 2012 r. do 31 grudnia 2012 r. </t>
    </r>
    <r>
      <rPr>
        <sz val="11"/>
        <color theme="1"/>
        <rFont val="Czcionka tekstu podstawowego"/>
        <family val="2"/>
        <charset val="238"/>
      </rPr>
      <t xml:space="preserve"> </t>
    </r>
  </si>
  <si>
    <t xml:space="preserve"> zakup</t>
  </si>
  <si>
    <t>umorzenia przekazanie sprzedaż</t>
  </si>
  <si>
    <t xml:space="preserve">sprzedaż  darowizna zrzeczenie            </t>
  </si>
</sst>
</file>

<file path=xl/styles.xml><?xml version="1.0" encoding="utf-8"?>
<styleSheet xmlns="http://schemas.openxmlformats.org/spreadsheetml/2006/main">
  <numFmts count="5">
    <numFmt numFmtId="164" formatCode="0.0000"/>
    <numFmt numFmtId="165" formatCode="#,##0.0000"/>
    <numFmt numFmtId="166" formatCode="#,##0.0"/>
    <numFmt numFmtId="167" formatCode="#,##0.00\ &quot;zł&quot;"/>
    <numFmt numFmtId="168" formatCode="#,##0\ &quot;zł&quot;"/>
  </numFmts>
  <fonts count="53"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sz val="6"/>
      <name val="Arial CE"/>
      <family val="2"/>
      <charset val="238"/>
    </font>
    <font>
      <b/>
      <sz val="8"/>
      <name val="Arial CE"/>
      <family val="2"/>
      <charset val="238"/>
    </font>
    <font>
      <sz val="7"/>
      <name val="Arial CE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7"/>
      <name val="Arial CE"/>
      <charset val="238"/>
    </font>
    <font>
      <sz val="6"/>
      <color theme="1"/>
      <name val="Czcionka tekstu podstawowego"/>
      <family val="2"/>
      <charset val="238"/>
    </font>
    <font>
      <sz val="8"/>
      <color theme="2" tint="-9.9978637043366805E-2"/>
      <name val="Arial CE"/>
      <charset val="238"/>
    </font>
    <font>
      <sz val="8"/>
      <color theme="0"/>
      <name val="Arial CE"/>
      <charset val="238"/>
    </font>
    <font>
      <sz val="7"/>
      <color rgb="FFFF0000"/>
      <name val="Arial CE"/>
      <family val="2"/>
      <charset val="238"/>
    </font>
    <font>
      <sz val="11"/>
      <name val="Czcionka tekstu podstawowego"/>
      <family val="2"/>
      <charset val="238"/>
    </font>
    <font>
      <sz val="7"/>
      <color theme="1"/>
      <name val="Czcionka tekstu podstawowego"/>
      <family val="2"/>
      <charset val="238"/>
    </font>
    <font>
      <b/>
      <sz val="7"/>
      <name val="Arial CE"/>
      <family val="2"/>
      <charset val="238"/>
    </font>
    <font>
      <sz val="7"/>
      <color theme="0"/>
      <name val="Arial CE"/>
      <family val="2"/>
      <charset val="238"/>
    </font>
    <font>
      <sz val="7"/>
      <color theme="2" tint="-9.9978637043366805E-2"/>
      <name val="Arial CE"/>
      <family val="2"/>
      <charset val="238"/>
    </font>
    <font>
      <sz val="7"/>
      <name val="Arial CE"/>
      <charset val="238"/>
    </font>
    <font>
      <b/>
      <sz val="11"/>
      <name val="Czcionka tekstu podstawowego"/>
      <family val="2"/>
      <charset val="238"/>
    </font>
    <font>
      <sz val="7"/>
      <name val="Czcionka tekstu podstawowego"/>
      <family val="2"/>
      <charset val="238"/>
    </font>
    <font>
      <b/>
      <sz val="11"/>
      <name val="Czcionka tekstu podstawowego"/>
      <charset val="238"/>
    </font>
    <font>
      <sz val="8"/>
      <color theme="1"/>
      <name val="Czcionka tekstu podstawowego"/>
      <family val="2"/>
      <charset val="238"/>
    </font>
    <font>
      <sz val="7"/>
      <color rgb="FFFF0000"/>
      <name val="Czcionka tekstu podstawowego"/>
      <family val="2"/>
      <charset val="238"/>
    </font>
    <font>
      <b/>
      <sz val="7"/>
      <color rgb="FFFF0000"/>
      <name val="Czcionka tekstu podstawowego"/>
      <family val="2"/>
      <charset val="238"/>
    </font>
    <font>
      <b/>
      <sz val="7"/>
      <color rgb="FFFF0000"/>
      <name val="Arial CE"/>
      <family val="2"/>
      <charset val="238"/>
    </font>
    <font>
      <b/>
      <i/>
      <u/>
      <sz val="8"/>
      <color theme="1"/>
      <name val="Czcionka tekstu podstawowego"/>
      <charset val="238"/>
    </font>
    <font>
      <b/>
      <u/>
      <sz val="8"/>
      <color theme="1"/>
      <name val="Czcionka tekstu podstawowego"/>
      <charset val="238"/>
    </font>
    <font>
      <b/>
      <i/>
      <u/>
      <sz val="8"/>
      <name val="Czcionka tekstu podstawowego"/>
      <charset val="238"/>
    </font>
    <font>
      <b/>
      <sz val="7"/>
      <name val="Czcionka tekstu podstawowego"/>
      <family val="2"/>
      <charset val="238"/>
    </font>
    <font>
      <u/>
      <sz val="8"/>
      <color theme="1"/>
      <name val="Czcionka tekstu podstawowego"/>
      <charset val="238"/>
    </font>
    <font>
      <sz val="8"/>
      <color theme="1"/>
      <name val="Czcionka tekstu podstawowego"/>
      <charset val="238"/>
    </font>
    <font>
      <u/>
      <sz val="8"/>
      <color theme="1"/>
      <name val="Czcionka tekstu podstawowego"/>
      <family val="2"/>
      <charset val="238"/>
    </font>
    <font>
      <u/>
      <sz val="6"/>
      <color theme="1"/>
      <name val="Czcionka tekstu podstawowego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u/>
      <sz val="6"/>
      <color theme="1"/>
      <name val="Czcionka tekstu podstawowego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8"/>
      <color indexed="8"/>
      <name val="Czcionka tekstu podstawowego"/>
      <family val="2"/>
      <charset val="238"/>
    </font>
    <font>
      <b/>
      <sz val="11"/>
      <name val="Arial CE"/>
      <charset val="238"/>
    </font>
    <font>
      <sz val="9"/>
      <color theme="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9"/>
      <name val="Arial"/>
      <family val="2"/>
      <charset val="238"/>
    </font>
    <font>
      <sz val="7"/>
      <color theme="1"/>
      <name val="Arial"/>
      <family val="2"/>
      <charset val="238"/>
    </font>
    <font>
      <sz val="7"/>
      <name val="Arial"/>
      <family val="2"/>
      <charset val="238"/>
    </font>
    <font>
      <sz val="11"/>
      <color theme="1"/>
      <name val="Calibr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BE5F1"/>
        <bgColor indexed="64"/>
      </patternFill>
    </fill>
  </fills>
  <borders count="5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97">
    <xf numFmtId="0" fontId="0" fillId="0" borderId="0" xfId="0"/>
    <xf numFmtId="0" fontId="1" fillId="0" borderId="0" xfId="1"/>
    <xf numFmtId="0" fontId="3" fillId="0" borderId="0" xfId="1" applyFont="1"/>
    <xf numFmtId="0" fontId="5" fillId="0" borderId="0" xfId="1" applyFont="1"/>
    <xf numFmtId="0" fontId="1" fillId="0" borderId="0" xfId="1" applyBorder="1"/>
    <xf numFmtId="0" fontId="6" fillId="0" borderId="5" xfId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/>
    <xf numFmtId="0" fontId="0" fillId="0" borderId="0" xfId="0" applyAlignment="1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0" fillId="0" borderId="0" xfId="0" applyBorder="1" applyAlignment="1"/>
    <xf numFmtId="0" fontId="0" fillId="0" borderId="1" xfId="0" applyBorder="1"/>
    <xf numFmtId="0" fontId="6" fillId="0" borderId="5" xfId="0" applyFont="1" applyBorder="1" applyAlignment="1">
      <alignment horizontal="center" vertical="center" wrapText="1"/>
    </xf>
    <xf numFmtId="3" fontId="0" fillId="0" borderId="0" xfId="0" applyNumberFormat="1"/>
    <xf numFmtId="0" fontId="0" fillId="0" borderId="0" xfId="0" applyBorder="1"/>
    <xf numFmtId="0" fontId="12" fillId="0" borderId="0" xfId="0" applyFont="1"/>
    <xf numFmtId="0" fontId="6" fillId="2" borderId="5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8" fillId="0" borderId="0" xfId="0" applyFont="1"/>
    <xf numFmtId="0" fontId="17" fillId="0" borderId="0" xfId="0" applyFont="1"/>
    <xf numFmtId="0" fontId="17" fillId="0" borderId="0" xfId="0" applyFont="1" applyAlignment="1"/>
    <xf numFmtId="0" fontId="8" fillId="0" borderId="0" xfId="0" applyFont="1" applyAlignment="1">
      <alignment horizontal="center" vertical="center"/>
    </xf>
    <xf numFmtId="0" fontId="17" fillId="0" borderId="0" xfId="0" applyFont="1" applyBorder="1" applyAlignment="1"/>
    <xf numFmtId="0" fontId="8" fillId="0" borderId="5" xfId="0" applyFont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3" fontId="17" fillId="0" borderId="0" xfId="0" applyNumberFormat="1" applyFont="1"/>
    <xf numFmtId="0" fontId="8" fillId="0" borderId="5" xfId="0" applyFont="1" applyBorder="1" applyAlignment="1">
      <alignment vertical="center"/>
    </xf>
    <xf numFmtId="0" fontId="18" fillId="0" borderId="3" xfId="0" applyFont="1" applyBorder="1" applyAlignment="1">
      <alignment horizontal="center" vertical="center" wrapText="1"/>
    </xf>
    <xf numFmtId="0" fontId="19" fillId="2" borderId="5" xfId="0" applyFont="1" applyFill="1" applyBorder="1" applyAlignment="1">
      <alignment vertical="center"/>
    </xf>
    <xf numFmtId="3" fontId="19" fillId="2" borderId="5" xfId="0" applyNumberFormat="1" applyFont="1" applyFill="1" applyBorder="1" applyAlignment="1">
      <alignment vertical="center"/>
    </xf>
    <xf numFmtId="3" fontId="19" fillId="0" borderId="5" xfId="0" applyNumberFormat="1" applyFont="1" applyBorder="1" applyAlignment="1">
      <alignment vertical="center"/>
    </xf>
    <xf numFmtId="3" fontId="20" fillId="2" borderId="5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8" fillId="0" borderId="3" xfId="0" applyFont="1" applyBorder="1" applyAlignment="1">
      <alignment vertical="center" wrapText="1"/>
    </xf>
    <xf numFmtId="0" fontId="8" fillId="2" borderId="5" xfId="0" applyFont="1" applyFill="1" applyBorder="1" applyAlignment="1">
      <alignment vertical="center"/>
    </xf>
    <xf numFmtId="0" fontId="16" fillId="0" borderId="0" xfId="0" applyFont="1" applyAlignment="1">
      <alignment vertical="center"/>
    </xf>
    <xf numFmtId="0" fontId="8" fillId="0" borderId="8" xfId="0" applyFont="1" applyBorder="1" applyAlignment="1">
      <alignment vertical="center" wrapText="1"/>
    </xf>
    <xf numFmtId="0" fontId="22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vertical="center"/>
    </xf>
    <xf numFmtId="164" fontId="5" fillId="3" borderId="3" xfId="0" applyNumberFormat="1" applyFont="1" applyFill="1" applyBorder="1" applyAlignment="1">
      <alignment vertical="center"/>
    </xf>
    <xf numFmtId="164" fontId="5" fillId="3" borderId="5" xfId="0" applyNumberFormat="1" applyFont="1" applyFill="1" applyBorder="1" applyAlignment="1">
      <alignment vertical="center"/>
    </xf>
    <xf numFmtId="164" fontId="5" fillId="0" borderId="5" xfId="0" applyNumberFormat="1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20" fillId="2" borderId="5" xfId="0" applyFont="1" applyFill="1" applyBorder="1" applyAlignment="1">
      <alignment vertical="center"/>
    </xf>
    <xf numFmtId="0" fontId="17" fillId="0" borderId="0" xfId="0" applyFont="1" applyAlignment="1">
      <alignment vertical="center"/>
    </xf>
    <xf numFmtId="0" fontId="0" fillId="0" borderId="0" xfId="0" applyFill="1"/>
    <xf numFmtId="0" fontId="23" fillId="0" borderId="0" xfId="0" applyFont="1" applyAlignment="1">
      <alignment vertical="center"/>
    </xf>
    <xf numFmtId="0" fontId="23" fillId="0" borderId="0" xfId="0" applyFont="1"/>
    <xf numFmtId="0" fontId="19" fillId="0" borderId="5" xfId="0" applyFont="1" applyBorder="1" applyAlignment="1">
      <alignment vertical="center"/>
    </xf>
    <xf numFmtId="0" fontId="10" fillId="0" borderId="5" xfId="1" applyFont="1" applyBorder="1" applyAlignment="1">
      <alignment horizontal="center" vertical="center" wrapText="1"/>
    </xf>
    <xf numFmtId="3" fontId="13" fillId="2" borderId="5" xfId="1" applyNumberFormat="1" applyFont="1" applyFill="1" applyBorder="1" applyAlignment="1">
      <alignment vertical="center"/>
    </xf>
    <xf numFmtId="3" fontId="9" fillId="0" borderId="5" xfId="1" applyNumberFormat="1" applyFont="1" applyBorder="1" applyAlignment="1">
      <alignment vertical="center"/>
    </xf>
    <xf numFmtId="3" fontId="9" fillId="2" borderId="5" xfId="1" applyNumberFormat="1" applyFont="1" applyFill="1" applyBorder="1" applyAlignment="1">
      <alignment vertical="center"/>
    </xf>
    <xf numFmtId="0" fontId="9" fillId="0" borderId="5" xfId="1" applyFont="1" applyBorder="1" applyAlignment="1">
      <alignment vertical="center" wrapText="1"/>
    </xf>
    <xf numFmtId="3" fontId="14" fillId="0" borderId="5" xfId="1" applyNumberFormat="1" applyFont="1" applyBorder="1" applyAlignment="1">
      <alignment vertical="center"/>
    </xf>
    <xf numFmtId="0" fontId="9" fillId="0" borderId="8" xfId="1" applyFont="1" applyBorder="1" applyAlignment="1">
      <alignment vertical="center" wrapText="1"/>
    </xf>
    <xf numFmtId="0" fontId="8" fillId="0" borderId="3" xfId="1" applyFont="1" applyBorder="1" applyAlignment="1">
      <alignment vertical="center" wrapText="1"/>
    </xf>
    <xf numFmtId="3" fontId="21" fillId="2" borderId="5" xfId="1" applyNumberFormat="1" applyFont="1" applyFill="1" applyBorder="1" applyAlignment="1">
      <alignment vertical="center"/>
    </xf>
    <xf numFmtId="0" fontId="18" fillId="0" borderId="13" xfId="1" applyFont="1" applyBorder="1" applyAlignment="1">
      <alignment horizontal="center" wrapText="1"/>
    </xf>
    <xf numFmtId="0" fontId="8" fillId="0" borderId="8" xfId="1" applyFont="1" applyBorder="1" applyAlignment="1">
      <alignment vertical="center" wrapText="1"/>
    </xf>
    <xf numFmtId="3" fontId="6" fillId="2" borderId="2" xfId="1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3" fontId="8" fillId="0" borderId="2" xfId="0" applyNumberFormat="1" applyFont="1" applyBorder="1"/>
    <xf numFmtId="3" fontId="8" fillId="0" borderId="6" xfId="0" applyNumberFormat="1" applyFont="1" applyBorder="1"/>
    <xf numFmtId="3" fontId="8" fillId="0" borderId="14" xfId="0" applyNumberFormat="1" applyFont="1" applyBorder="1"/>
    <xf numFmtId="0" fontId="25" fillId="0" borderId="0" xfId="0" applyFont="1"/>
    <xf numFmtId="0" fontId="26" fillId="0" borderId="0" xfId="0" applyFont="1"/>
    <xf numFmtId="0" fontId="27" fillId="0" borderId="0" xfId="0" applyFont="1"/>
    <xf numFmtId="0" fontId="29" fillId="0" borderId="0" xfId="0" applyFont="1"/>
    <xf numFmtId="165" fontId="0" fillId="0" borderId="0" xfId="0" applyNumberFormat="1"/>
    <xf numFmtId="0" fontId="30" fillId="0" borderId="0" xfId="0" applyFont="1"/>
    <xf numFmtId="0" fontId="29" fillId="5" borderId="0" xfId="0" applyFont="1" applyFill="1"/>
    <xf numFmtId="3" fontId="29" fillId="5" borderId="0" xfId="0" applyNumberFormat="1" applyFont="1" applyFill="1"/>
    <xf numFmtId="165" fontId="31" fillId="4" borderId="0" xfId="0" applyNumberFormat="1" applyFont="1" applyFill="1"/>
    <xf numFmtId="0" fontId="31" fillId="4" borderId="0" xfId="0" applyFont="1" applyFill="1"/>
    <xf numFmtId="164" fontId="31" fillId="4" borderId="0" xfId="0" applyNumberFormat="1" applyFont="1" applyFill="1"/>
    <xf numFmtId="3" fontId="31" fillId="4" borderId="0" xfId="0" applyNumberFormat="1" applyFont="1" applyFill="1"/>
    <xf numFmtId="0" fontId="29" fillId="4" borderId="0" xfId="0" applyFont="1" applyFill="1"/>
    <xf numFmtId="0" fontId="27" fillId="3" borderId="0" xfId="0" applyFont="1" applyFill="1" applyBorder="1"/>
    <xf numFmtId="0" fontId="28" fillId="3" borderId="0" xfId="0" applyFont="1" applyFill="1" applyBorder="1"/>
    <xf numFmtId="3" fontId="28" fillId="3" borderId="0" xfId="0" applyNumberFormat="1" applyFont="1" applyFill="1" applyBorder="1" applyAlignment="1">
      <alignment horizontal="left" indent="1"/>
    </xf>
    <xf numFmtId="166" fontId="28" fillId="3" borderId="0" xfId="0" applyNumberFormat="1" applyFont="1" applyFill="1" applyBorder="1"/>
    <xf numFmtId="3" fontId="28" fillId="3" borderId="0" xfId="0" applyNumberFormat="1" applyFont="1" applyFill="1" applyBorder="1" applyAlignment="1">
      <alignment horizontal="right"/>
    </xf>
    <xf numFmtId="2" fontId="27" fillId="3" borderId="0" xfId="0" applyNumberFormat="1" applyFont="1" applyFill="1" applyBorder="1"/>
    <xf numFmtId="3" fontId="28" fillId="3" borderId="0" xfId="0" applyNumberFormat="1" applyFont="1" applyFill="1" applyBorder="1"/>
    <xf numFmtId="0" fontId="27" fillId="3" borderId="0" xfId="0" applyFont="1" applyFill="1"/>
    <xf numFmtId="0" fontId="33" fillId="6" borderId="0" xfId="0" applyFont="1" applyFill="1"/>
    <xf numFmtId="3" fontId="33" fillId="6" borderId="0" xfId="0" applyNumberFormat="1" applyFont="1" applyFill="1"/>
    <xf numFmtId="0" fontId="33" fillId="0" borderId="0" xfId="0" applyFont="1"/>
    <xf numFmtId="0" fontId="34" fillId="0" borderId="0" xfId="0" applyFont="1"/>
    <xf numFmtId="0" fontId="35" fillId="6" borderId="0" xfId="0" applyFont="1" applyFill="1" applyAlignment="1">
      <alignment vertical="center"/>
    </xf>
    <xf numFmtId="3" fontId="35" fillId="6" borderId="0" xfId="0" applyNumberFormat="1" applyFont="1" applyFill="1" applyAlignment="1">
      <alignment vertical="center"/>
    </xf>
    <xf numFmtId="0" fontId="35" fillId="6" borderId="0" xfId="0" applyFont="1" applyFill="1"/>
    <xf numFmtId="0" fontId="16" fillId="0" borderId="0" xfId="0" applyFont="1"/>
    <xf numFmtId="3" fontId="33" fillId="0" borderId="0" xfId="0" applyNumberFormat="1" applyFont="1"/>
    <xf numFmtId="0" fontId="21" fillId="3" borderId="0" xfId="0" applyFont="1" applyFill="1" applyBorder="1"/>
    <xf numFmtId="0" fontId="0" fillId="3" borderId="0" xfId="0" applyFill="1"/>
    <xf numFmtId="0" fontId="30" fillId="3" borderId="0" xfId="0" applyFont="1" applyFill="1"/>
    <xf numFmtId="0" fontId="37" fillId="7" borderId="18" xfId="0" applyFont="1" applyFill="1" applyBorder="1" applyAlignment="1">
      <alignment horizontal="center" wrapText="1"/>
    </xf>
    <xf numFmtId="0" fontId="37" fillId="7" borderId="19" xfId="0" applyFont="1" applyFill="1" applyBorder="1" applyAlignment="1">
      <alignment horizontal="center" wrapText="1"/>
    </xf>
    <xf numFmtId="0" fontId="37" fillId="7" borderId="22" xfId="0" applyFont="1" applyFill="1" applyBorder="1" applyAlignment="1">
      <alignment horizontal="center" wrapText="1"/>
    </xf>
    <xf numFmtId="0" fontId="37" fillId="7" borderId="19" xfId="0" applyFont="1" applyFill="1" applyBorder="1" applyAlignment="1">
      <alignment horizontal="center"/>
    </xf>
    <xf numFmtId="0" fontId="37" fillId="3" borderId="19" xfId="0" applyFont="1" applyFill="1" applyBorder="1" applyAlignment="1">
      <alignment horizontal="right" wrapText="1"/>
    </xf>
    <xf numFmtId="0" fontId="37" fillId="7" borderId="19" xfId="0" applyFont="1" applyFill="1" applyBorder="1" applyAlignment="1">
      <alignment horizontal="right" wrapText="1"/>
    </xf>
    <xf numFmtId="3" fontId="37" fillId="7" borderId="19" xfId="0" applyNumberFormat="1" applyFont="1" applyFill="1" applyBorder="1" applyAlignment="1">
      <alignment horizontal="right" wrapText="1"/>
    </xf>
    <xf numFmtId="3" fontId="37" fillId="3" borderId="19" xfId="0" applyNumberFormat="1" applyFont="1" applyFill="1" applyBorder="1" applyAlignment="1">
      <alignment horizontal="right" wrapText="1"/>
    </xf>
    <xf numFmtId="0" fontId="37" fillId="7" borderId="19" xfId="0" applyFont="1" applyFill="1" applyBorder="1" applyAlignment="1">
      <alignment wrapText="1"/>
    </xf>
    <xf numFmtId="0" fontId="37" fillId="7" borderId="19" xfId="0" applyFont="1" applyFill="1" applyBorder="1"/>
    <xf numFmtId="0" fontId="37" fillId="7" borderId="22" xfId="0" applyFont="1" applyFill="1" applyBorder="1"/>
    <xf numFmtId="0" fontId="37" fillId="3" borderId="22" xfId="0" applyFont="1" applyFill="1" applyBorder="1" applyAlignment="1">
      <alignment horizontal="right"/>
    </xf>
    <xf numFmtId="0" fontId="37" fillId="7" borderId="22" xfId="0" applyFont="1" applyFill="1" applyBorder="1" applyAlignment="1">
      <alignment horizontal="right"/>
    </xf>
    <xf numFmtId="0" fontId="37" fillId="3" borderId="22" xfId="0" applyFont="1" applyFill="1" applyBorder="1"/>
    <xf numFmtId="3" fontId="38" fillId="7" borderId="22" xfId="0" applyNumberFormat="1" applyFont="1" applyFill="1" applyBorder="1" applyAlignment="1">
      <alignment horizontal="right"/>
    </xf>
    <xf numFmtId="3" fontId="38" fillId="7" borderId="22" xfId="0" applyNumberFormat="1" applyFont="1" applyFill="1" applyBorder="1" applyAlignment="1">
      <alignment horizontal="center"/>
    </xf>
    <xf numFmtId="0" fontId="39" fillId="3" borderId="0" xfId="0" applyFont="1" applyFill="1"/>
    <xf numFmtId="3" fontId="39" fillId="3" borderId="0" xfId="0" applyNumberFormat="1" applyFont="1" applyFill="1"/>
    <xf numFmtId="0" fontId="36" fillId="3" borderId="0" xfId="0" applyFont="1" applyFill="1"/>
    <xf numFmtId="3" fontId="36" fillId="3" borderId="0" xfId="0" applyNumberFormat="1" applyFont="1" applyFill="1"/>
    <xf numFmtId="0" fontId="37" fillId="7" borderId="30" xfId="0" applyFont="1" applyFill="1" applyBorder="1" applyAlignment="1">
      <alignment horizontal="right" wrapText="1"/>
    </xf>
    <xf numFmtId="0" fontId="37" fillId="7" borderId="30" xfId="0" applyFont="1" applyFill="1" applyBorder="1" applyAlignment="1">
      <alignment wrapText="1"/>
    </xf>
    <xf numFmtId="0" fontId="37" fillId="3" borderId="30" xfId="0" applyFont="1" applyFill="1" applyBorder="1" applyAlignment="1">
      <alignment horizontal="right"/>
    </xf>
    <xf numFmtId="3" fontId="37" fillId="7" borderId="30" xfId="0" applyNumberFormat="1" applyFont="1" applyFill="1" applyBorder="1" applyAlignment="1">
      <alignment horizontal="right"/>
    </xf>
    <xf numFmtId="0" fontId="16" fillId="0" borderId="0" xfId="0" applyFont="1" applyAlignment="1"/>
    <xf numFmtId="0" fontId="0" fillId="0" borderId="0" xfId="0"/>
    <xf numFmtId="0" fontId="6" fillId="3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8" fillId="8" borderId="2" xfId="0" applyFont="1" applyFill="1" applyBorder="1" applyAlignment="1">
      <alignment vertical="center" wrapText="1"/>
    </xf>
    <xf numFmtId="0" fontId="8" fillId="8" borderId="11" xfId="0" applyFont="1" applyFill="1" applyBorder="1" applyAlignment="1">
      <alignment horizontal="center" wrapText="1"/>
    </xf>
    <xf numFmtId="0" fontId="8" fillId="8" borderId="7" xfId="0" applyFont="1" applyFill="1" applyBorder="1" applyAlignment="1">
      <alignment wrapText="1"/>
    </xf>
    <xf numFmtId="0" fontId="8" fillId="8" borderId="2" xfId="0" applyFont="1" applyFill="1" applyBorder="1"/>
    <xf numFmtId="0" fontId="8" fillId="8" borderId="2" xfId="0" applyFont="1" applyFill="1" applyBorder="1" applyAlignment="1">
      <alignment wrapText="1"/>
    </xf>
    <xf numFmtId="0" fontId="8" fillId="8" borderId="11" xfId="0" applyFont="1" applyFill="1" applyBorder="1"/>
    <xf numFmtId="0" fontId="8" fillId="8" borderId="7" xfId="0" applyFont="1" applyFill="1" applyBorder="1"/>
    <xf numFmtId="0" fontId="15" fillId="8" borderId="11" xfId="0" applyFont="1" applyFill="1" applyBorder="1"/>
    <xf numFmtId="0" fontId="23" fillId="8" borderId="7" xfId="0" applyFont="1" applyFill="1" applyBorder="1"/>
    <xf numFmtId="0" fontId="32" fillId="8" borderId="7" xfId="0" applyFont="1" applyFill="1" applyBorder="1"/>
    <xf numFmtId="0" fontId="18" fillId="8" borderId="7" xfId="0" applyFont="1" applyFill="1" applyBorder="1"/>
    <xf numFmtId="0" fontId="8" fillId="8" borderId="2" xfId="0" applyFont="1" applyFill="1" applyBorder="1" applyAlignment="1">
      <alignment horizontal="center" wrapText="1"/>
    </xf>
    <xf numFmtId="0" fontId="8" fillId="8" borderId="7" xfId="0" applyFont="1" applyFill="1" applyBorder="1" applyAlignment="1">
      <alignment horizontal="center" wrapText="1"/>
    </xf>
    <xf numFmtId="3" fontId="8" fillId="8" borderId="11" xfId="0" applyNumberFormat="1" applyFont="1" applyFill="1" applyBorder="1"/>
    <xf numFmtId="3" fontId="8" fillId="8" borderId="13" xfId="0" applyNumberFormat="1" applyFont="1" applyFill="1" applyBorder="1"/>
    <xf numFmtId="3" fontId="8" fillId="8" borderId="14" xfId="0" applyNumberFormat="1" applyFont="1" applyFill="1" applyBorder="1"/>
    <xf numFmtId="3" fontId="18" fillId="8" borderId="7" xfId="0" applyNumberFormat="1" applyFont="1" applyFill="1" applyBorder="1" applyAlignment="1">
      <alignment horizontal="left" indent="1"/>
    </xf>
    <xf numFmtId="0" fontId="8" fillId="8" borderId="2" xfId="0" applyFont="1" applyFill="1" applyBorder="1" applyAlignment="1">
      <alignment horizontal="center"/>
    </xf>
    <xf numFmtId="0" fontId="8" fillId="8" borderId="5" xfId="0" applyFont="1" applyFill="1" applyBorder="1" applyAlignment="1">
      <alignment horizontal="center"/>
    </xf>
    <xf numFmtId="0" fontId="8" fillId="8" borderId="5" xfId="0" applyFont="1" applyFill="1" applyBorder="1" applyAlignment="1">
      <alignment wrapText="1"/>
    </xf>
    <xf numFmtId="0" fontId="6" fillId="0" borderId="41" xfId="0" applyFont="1" applyBorder="1" applyAlignment="1">
      <alignment horizontal="center" vertical="center" wrapText="1"/>
    </xf>
    <xf numFmtId="0" fontId="6" fillId="0" borderId="42" xfId="0" applyFont="1" applyBorder="1" applyAlignment="1">
      <alignment horizontal="center" vertical="center" wrapText="1"/>
    </xf>
    <xf numFmtId="0" fontId="5" fillId="0" borderId="43" xfId="0" applyFont="1" applyBorder="1" applyAlignment="1">
      <alignment vertical="center"/>
    </xf>
    <xf numFmtId="164" fontId="5" fillId="0" borderId="41" xfId="0" applyNumberFormat="1" applyFont="1" applyBorder="1" applyAlignment="1">
      <alignment vertical="center"/>
    </xf>
    <xf numFmtId="0" fontId="0" fillId="0" borderId="44" xfId="0" applyBorder="1" applyAlignment="1">
      <alignment vertical="center"/>
    </xf>
    <xf numFmtId="0" fontId="7" fillId="0" borderId="45" xfId="0" applyFont="1" applyBorder="1" applyAlignment="1">
      <alignment vertical="center"/>
    </xf>
    <xf numFmtId="0" fontId="8" fillId="0" borderId="42" xfId="0" applyFont="1" applyBorder="1" applyAlignment="1">
      <alignment horizontal="center" vertical="center" wrapText="1"/>
    </xf>
    <xf numFmtId="0" fontId="8" fillId="0" borderId="41" xfId="0" applyFont="1" applyBorder="1" applyAlignment="1">
      <alignment horizontal="center" vertical="center" wrapText="1"/>
    </xf>
    <xf numFmtId="0" fontId="8" fillId="0" borderId="43" xfId="0" applyFont="1" applyBorder="1" applyAlignment="1">
      <alignment vertical="center"/>
    </xf>
    <xf numFmtId="0" fontId="19" fillId="0" borderId="41" xfId="0" applyFont="1" applyBorder="1" applyAlignment="1">
      <alignment vertical="center"/>
    </xf>
    <xf numFmtId="0" fontId="8" fillId="0" borderId="44" xfId="0" applyFont="1" applyBorder="1"/>
    <xf numFmtId="0" fontId="6" fillId="0" borderId="41" xfId="1" applyFont="1" applyBorder="1" applyAlignment="1">
      <alignment horizontal="center" vertical="center" wrapText="1"/>
    </xf>
    <xf numFmtId="0" fontId="6" fillId="0" borderId="42" xfId="1" applyFont="1" applyBorder="1" applyAlignment="1">
      <alignment horizontal="center" vertical="center" wrapText="1"/>
    </xf>
    <xf numFmtId="0" fontId="9" fillId="0" borderId="43" xfId="1" applyFont="1" applyBorder="1" applyAlignment="1">
      <alignment vertical="center"/>
    </xf>
    <xf numFmtId="3" fontId="14" fillId="0" borderId="41" xfId="1" applyNumberFormat="1" applyFont="1" applyBorder="1" applyAlignment="1">
      <alignment vertical="center"/>
    </xf>
    <xf numFmtId="0" fontId="10" fillId="0" borderId="44" xfId="1" applyFont="1" applyBorder="1" applyAlignment="1">
      <alignment vertical="center"/>
    </xf>
    <xf numFmtId="0" fontId="10" fillId="0" borderId="45" xfId="1" applyFont="1" applyBorder="1" applyAlignment="1">
      <alignment horizontal="left" vertical="center"/>
    </xf>
    <xf numFmtId="3" fontId="5" fillId="9" borderId="3" xfId="0" applyNumberFormat="1" applyFont="1" applyFill="1" applyBorder="1" applyAlignment="1">
      <alignment horizontal="center" vertical="center" wrapText="1"/>
    </xf>
    <xf numFmtId="3" fontId="5" fillId="9" borderId="5" xfId="0" applyNumberFormat="1" applyFont="1" applyFill="1" applyBorder="1" applyAlignment="1">
      <alignment horizontal="center" vertical="center" wrapText="1"/>
    </xf>
    <xf numFmtId="165" fontId="5" fillId="2" borderId="5" xfId="0" applyNumberFormat="1" applyFont="1" applyFill="1" applyBorder="1" applyAlignment="1">
      <alignment horizontal="center" vertical="center"/>
    </xf>
    <xf numFmtId="3" fontId="5" fillId="2" borderId="5" xfId="0" applyNumberFormat="1" applyFont="1" applyFill="1" applyBorder="1" applyAlignment="1">
      <alignment horizontal="center" vertical="center"/>
    </xf>
    <xf numFmtId="3" fontId="8" fillId="2" borderId="5" xfId="0" applyNumberFormat="1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3" fontId="8" fillId="2" borderId="5" xfId="1" applyNumberFormat="1" applyFont="1" applyFill="1" applyBorder="1" applyAlignment="1">
      <alignment horizontal="center" vertical="center"/>
    </xf>
    <xf numFmtId="3" fontId="21" fillId="2" borderId="5" xfId="1" applyNumberFormat="1" applyFont="1" applyFill="1" applyBorder="1" applyAlignment="1">
      <alignment horizontal="center" vertical="center"/>
    </xf>
    <xf numFmtId="0" fontId="9" fillId="0" borderId="2" xfId="4" applyFont="1" applyBorder="1" applyAlignment="1">
      <alignment vertical="center"/>
    </xf>
    <xf numFmtId="3" fontId="10" fillId="0" borderId="11" xfId="4" applyNumberFormat="1" applyFont="1" applyBorder="1" applyAlignment="1">
      <alignment horizontal="center" vertical="center"/>
    </xf>
    <xf numFmtId="1" fontId="0" fillId="0" borderId="0" xfId="0" applyNumberFormat="1"/>
    <xf numFmtId="3" fontId="9" fillId="0" borderId="11" xfId="4" applyNumberFormat="1" applyFont="1" applyBorder="1" applyAlignment="1">
      <alignment horizontal="center" vertical="center"/>
    </xf>
    <xf numFmtId="3" fontId="42" fillId="0" borderId="11" xfId="0" applyNumberFormat="1" applyFont="1" applyBorder="1" applyAlignment="1">
      <alignment horizontal="center" vertical="center"/>
    </xf>
    <xf numFmtId="4" fontId="0" fillId="0" borderId="0" xfId="0" applyNumberFormat="1"/>
    <xf numFmtId="3" fontId="9" fillId="0" borderId="11" xfId="5" applyNumberFormat="1" applyFont="1" applyBorder="1" applyAlignment="1">
      <alignment horizontal="center" vertical="center"/>
    </xf>
    <xf numFmtId="3" fontId="9" fillId="0" borderId="11" xfId="7" applyNumberFormat="1" applyFont="1" applyBorder="1" applyAlignment="1">
      <alignment horizontal="center" vertical="center"/>
    </xf>
    <xf numFmtId="3" fontId="9" fillId="0" borderId="11" xfId="8" applyNumberFormat="1" applyFont="1" applyBorder="1" applyAlignment="1">
      <alignment horizontal="center" vertical="center"/>
    </xf>
    <xf numFmtId="3" fontId="9" fillId="0" borderId="11" xfId="9" applyNumberFormat="1" applyFont="1" applyBorder="1" applyAlignment="1">
      <alignment horizontal="center" vertical="center"/>
    </xf>
    <xf numFmtId="0" fontId="41" fillId="0" borderId="0" xfId="10" applyFont="1" applyAlignment="1">
      <alignment horizontal="center" vertical="center"/>
    </xf>
    <xf numFmtId="0" fontId="9" fillId="0" borderId="2" xfId="11" applyFont="1" applyBorder="1"/>
    <xf numFmtId="3" fontId="10" fillId="0" borderId="11" xfId="11" applyNumberFormat="1" applyFont="1" applyBorder="1" applyAlignment="1">
      <alignment horizontal="center" vertical="center"/>
    </xf>
    <xf numFmtId="3" fontId="9" fillId="0" borderId="11" xfId="11" applyNumberFormat="1" applyFont="1" applyBorder="1" applyAlignment="1">
      <alignment horizontal="center" vertical="center"/>
    </xf>
    <xf numFmtId="0" fontId="0" fillId="0" borderId="11" xfId="0" applyBorder="1"/>
    <xf numFmtId="0" fontId="0" fillId="0" borderId="0" xfId="0"/>
    <xf numFmtId="0" fontId="34" fillId="0" borderId="0" xfId="0" applyFont="1" applyAlignment="1">
      <alignment horizontal="center" wrapText="1"/>
    </xf>
    <xf numFmtId="0" fontId="25" fillId="0" borderId="0" xfId="0" applyFont="1" applyAlignment="1">
      <alignment horizontal="center" wrapText="1"/>
    </xf>
    <xf numFmtId="0" fontId="0" fillId="0" borderId="2" xfId="0" applyBorder="1"/>
    <xf numFmtId="4" fontId="0" fillId="0" borderId="11" xfId="0" applyNumberFormat="1" applyBorder="1"/>
    <xf numFmtId="0" fontId="6" fillId="0" borderId="2" xfId="4" applyFont="1" applyBorder="1" applyAlignment="1">
      <alignment horizontal="center" vertical="center" wrapText="1"/>
    </xf>
    <xf numFmtId="0" fontId="9" fillId="0" borderId="9" xfId="4" applyFont="1" applyBorder="1" applyAlignment="1">
      <alignment horizontal="center" vertical="center"/>
    </xf>
    <xf numFmtId="0" fontId="10" fillId="0" borderId="13" xfId="4" applyFont="1" applyBorder="1" applyAlignment="1">
      <alignment horizontal="center" vertical="center"/>
    </xf>
    <xf numFmtId="0" fontId="9" fillId="0" borderId="13" xfId="4" applyFont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42" fillId="0" borderId="13" xfId="0" applyFont="1" applyBorder="1" applyAlignment="1">
      <alignment horizontal="center" vertical="center"/>
    </xf>
    <xf numFmtId="0" fontId="6" fillId="0" borderId="9" xfId="4" applyFont="1" applyBorder="1" applyAlignment="1">
      <alignment horizontal="center" vertical="center" wrapText="1"/>
    </xf>
    <xf numFmtId="0" fontId="9" fillId="0" borderId="9" xfId="4" applyFont="1" applyBorder="1" applyAlignment="1">
      <alignment vertical="center"/>
    </xf>
    <xf numFmtId="3" fontId="10" fillId="0" borderId="13" xfId="4" applyNumberFormat="1" applyFont="1" applyBorder="1" applyAlignment="1">
      <alignment horizontal="center" vertical="center"/>
    </xf>
    <xf numFmtId="3" fontId="9" fillId="0" borderId="13" xfId="4" applyNumberFormat="1" applyFont="1" applyBorder="1" applyAlignment="1">
      <alignment horizontal="center" vertical="center"/>
    </xf>
    <xf numFmtId="3" fontId="9" fillId="0" borderId="13" xfId="4" applyNumberFormat="1" applyFont="1" applyFill="1" applyBorder="1" applyAlignment="1">
      <alignment horizontal="center" vertical="center"/>
    </xf>
    <xf numFmtId="3" fontId="42" fillId="0" borderId="13" xfId="0" applyNumberFormat="1" applyFont="1" applyFill="1" applyBorder="1" applyAlignment="1">
      <alignment horizontal="center" vertical="center"/>
    </xf>
    <xf numFmtId="3" fontId="42" fillId="0" borderId="13" xfId="0" applyNumberFormat="1" applyFont="1" applyBorder="1" applyAlignment="1">
      <alignment horizontal="center" vertical="center"/>
    </xf>
    <xf numFmtId="3" fontId="9" fillId="0" borderId="13" xfId="5" applyNumberFormat="1" applyFont="1" applyBorder="1" applyAlignment="1">
      <alignment horizontal="center" vertical="center"/>
    </xf>
    <xf numFmtId="3" fontId="9" fillId="0" borderId="13" xfId="7" applyNumberFormat="1" applyFont="1" applyBorder="1" applyAlignment="1">
      <alignment horizontal="center" vertical="center"/>
    </xf>
    <xf numFmtId="3" fontId="9" fillId="0" borderId="13" xfId="8" applyNumberFormat="1" applyFont="1" applyBorder="1" applyAlignment="1">
      <alignment horizontal="center" vertical="center"/>
    </xf>
    <xf numFmtId="3" fontId="0" fillId="0" borderId="11" xfId="0" applyNumberFormat="1" applyBorder="1"/>
    <xf numFmtId="2" fontId="0" fillId="0" borderId="0" xfId="0" applyNumberFormat="1"/>
    <xf numFmtId="3" fontId="35" fillId="6" borderId="0" xfId="0" applyNumberFormat="1" applyFont="1" applyFill="1"/>
    <xf numFmtId="167" fontId="0" fillId="0" borderId="0" xfId="0" applyNumberFormat="1"/>
    <xf numFmtId="168" fontId="0" fillId="0" borderId="0" xfId="0" applyNumberFormat="1"/>
    <xf numFmtId="0" fontId="17" fillId="0" borderId="0" xfId="0" applyFont="1" applyAlignment="1">
      <alignment vertical="center" wrapText="1"/>
    </xf>
    <xf numFmtId="0" fontId="0" fillId="0" borderId="0" xfId="0"/>
    <xf numFmtId="168" fontId="43" fillId="0" borderId="14" xfId="4" applyNumberFormat="1" applyFont="1" applyBorder="1" applyAlignment="1">
      <alignment horizontal="center" vertical="center"/>
    </xf>
    <xf numFmtId="168" fontId="43" fillId="0" borderId="11" xfId="4" applyNumberFormat="1" applyFont="1" applyBorder="1" applyAlignment="1">
      <alignment horizontal="center" vertical="center"/>
    </xf>
    <xf numFmtId="3" fontId="43" fillId="0" borderId="11" xfId="4" applyNumberFormat="1" applyFont="1" applyBorder="1" applyAlignment="1">
      <alignment horizontal="center" vertical="center"/>
    </xf>
    <xf numFmtId="167" fontId="43" fillId="0" borderId="11" xfId="4" applyNumberFormat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 wrapText="1"/>
    </xf>
    <xf numFmtId="0" fontId="6" fillId="2" borderId="9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17" fillId="0" borderId="0" xfId="0" applyFont="1" applyBorder="1"/>
    <xf numFmtId="3" fontId="19" fillId="0" borderId="41" xfId="0" applyNumberFormat="1" applyFont="1" applyBorder="1" applyAlignment="1">
      <alignment vertical="center"/>
    </xf>
    <xf numFmtId="0" fontId="18" fillId="0" borderId="44" xfId="0" applyFont="1" applyBorder="1" applyAlignment="1">
      <alignment vertical="center"/>
    </xf>
    <xf numFmtId="0" fontId="18" fillId="0" borderId="45" xfId="0" applyFont="1" applyBorder="1" applyAlignment="1">
      <alignment vertical="center"/>
    </xf>
    <xf numFmtId="0" fontId="6" fillId="0" borderId="41" xfId="1" applyFont="1" applyFill="1" applyBorder="1" applyAlignment="1">
      <alignment horizontal="center" vertical="center" wrapText="1"/>
    </xf>
    <xf numFmtId="0" fontId="6" fillId="0" borderId="51" xfId="1" applyFont="1" applyBorder="1" applyAlignment="1">
      <alignment horizontal="center" vertical="center" wrapText="1"/>
    </xf>
    <xf numFmtId="0" fontId="6" fillId="0" borderId="52" xfId="1" applyFont="1" applyFill="1" applyBorder="1" applyAlignment="1">
      <alignment horizontal="center" vertical="center" wrapText="1"/>
    </xf>
    <xf numFmtId="0" fontId="21" fillId="0" borderId="44" xfId="1" applyFont="1" applyBorder="1"/>
    <xf numFmtId="0" fontId="11" fillId="0" borderId="45" xfId="1" applyFont="1" applyBorder="1"/>
    <xf numFmtId="0" fontId="11" fillId="0" borderId="45" xfId="0" applyFont="1" applyBorder="1"/>
    <xf numFmtId="0" fontId="9" fillId="0" borderId="13" xfId="11" applyFont="1" applyBorder="1" applyAlignment="1">
      <alignment horizontal="center" vertical="center"/>
    </xf>
    <xf numFmtId="0" fontId="9" fillId="0" borderId="9" xfId="11" applyFont="1" applyBorder="1" applyAlignment="1">
      <alignment horizontal="center"/>
    </xf>
    <xf numFmtId="0" fontId="10" fillId="0" borderId="13" xfId="11" applyFont="1" applyBorder="1" applyAlignment="1">
      <alignment horizontal="center" vertical="center"/>
    </xf>
    <xf numFmtId="0" fontId="42" fillId="0" borderId="13" xfId="0" applyFont="1" applyBorder="1" applyAlignment="1">
      <alignment horizontal="center"/>
    </xf>
    <xf numFmtId="0" fontId="0" fillId="0" borderId="13" xfId="0" applyBorder="1"/>
    <xf numFmtId="0" fontId="8" fillId="8" borderId="5" xfId="0" applyFont="1" applyFill="1" applyBorder="1" applyAlignment="1">
      <alignment horizontal="center" wrapText="1"/>
    </xf>
    <xf numFmtId="3" fontId="9" fillId="0" borderId="11" xfId="11" applyNumberFormat="1" applyFont="1" applyBorder="1" applyAlignment="1">
      <alignment horizontal="center"/>
    </xf>
    <xf numFmtId="0" fontId="0" fillId="0" borderId="0" xfId="0"/>
    <xf numFmtId="0" fontId="8" fillId="0" borderId="3" xfId="0" applyFont="1" applyBorder="1" applyAlignment="1">
      <alignment horizontal="center" vertical="center" wrapText="1"/>
    </xf>
    <xf numFmtId="0" fontId="45" fillId="0" borderId="0" xfId="0" applyFont="1" applyAlignment="1">
      <alignment horizontal="left" vertical="center"/>
    </xf>
    <xf numFmtId="0" fontId="47" fillId="0" borderId="0" xfId="0" applyFont="1" applyAlignment="1">
      <alignment horizontal="left"/>
    </xf>
    <xf numFmtId="0" fontId="25" fillId="0" borderId="0" xfId="0" applyFont="1" applyAlignment="1"/>
    <xf numFmtId="0" fontId="47" fillId="0" borderId="0" xfId="0" applyFont="1" applyAlignment="1"/>
    <xf numFmtId="0" fontId="49" fillId="0" borderId="0" xfId="0" applyFont="1" applyAlignment="1">
      <alignment vertical="center"/>
    </xf>
    <xf numFmtId="0" fontId="8" fillId="0" borderId="0" xfId="0" applyFont="1" applyFill="1" applyBorder="1" applyAlignment="1">
      <alignment vertical="center" wrapText="1"/>
    </xf>
    <xf numFmtId="0" fontId="10" fillId="3" borderId="0" xfId="1" applyFont="1" applyFill="1" applyBorder="1" applyAlignment="1">
      <alignment vertical="center"/>
    </xf>
    <xf numFmtId="0" fontId="10" fillId="3" borderId="0" xfId="1" applyFont="1" applyFill="1" applyBorder="1" applyAlignment="1">
      <alignment horizontal="left" vertical="center"/>
    </xf>
    <xf numFmtId="3" fontId="11" fillId="3" borderId="0" xfId="1" applyNumberFormat="1" applyFont="1" applyFill="1" applyBorder="1" applyAlignment="1">
      <alignment vertical="center"/>
    </xf>
    <xf numFmtId="3" fontId="10" fillId="3" borderId="0" xfId="1" applyNumberFormat="1" applyFont="1" applyFill="1" applyBorder="1" applyAlignment="1">
      <alignment vertical="center"/>
    </xf>
    <xf numFmtId="0" fontId="50" fillId="0" borderId="0" xfId="0" applyFont="1"/>
    <xf numFmtId="0" fontId="51" fillId="3" borderId="0" xfId="0" applyFont="1" applyFill="1" applyBorder="1"/>
    <xf numFmtId="165" fontId="5" fillId="3" borderId="5" xfId="0" applyNumberFormat="1" applyFont="1" applyFill="1" applyBorder="1" applyAlignment="1">
      <alignment horizontal="center" vertical="center"/>
    </xf>
    <xf numFmtId="3" fontId="5" fillId="3" borderId="5" xfId="0" applyNumberFormat="1" applyFont="1" applyFill="1" applyBorder="1" applyAlignment="1">
      <alignment horizontal="center" vertical="center"/>
    </xf>
    <xf numFmtId="3" fontId="5" fillId="3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>
      <alignment horizontal="center" vertical="center"/>
    </xf>
    <xf numFmtId="3" fontId="5" fillId="0" borderId="41" xfId="0" applyNumberFormat="1" applyFont="1" applyBorder="1" applyAlignment="1">
      <alignment horizontal="center" vertical="center"/>
    </xf>
    <xf numFmtId="3" fontId="8" fillId="0" borderId="3" xfId="0" applyNumberFormat="1" applyFont="1" applyBorder="1" applyAlignment="1">
      <alignment horizontal="center" vertical="center" wrapText="1"/>
    </xf>
    <xf numFmtId="3" fontId="8" fillId="0" borderId="5" xfId="0" applyNumberFormat="1" applyFont="1" applyBorder="1" applyAlignment="1">
      <alignment horizontal="center" vertical="center"/>
    </xf>
    <xf numFmtId="3" fontId="8" fillId="0" borderId="3" xfId="0" applyNumberFormat="1" applyFont="1" applyBorder="1" applyAlignment="1">
      <alignment horizontal="center" vertical="center"/>
    </xf>
    <xf numFmtId="3" fontId="8" fillId="0" borderId="41" xfId="0" applyNumberFormat="1" applyFont="1" applyBorder="1" applyAlignment="1">
      <alignment horizontal="center" vertical="center"/>
    </xf>
    <xf numFmtId="3" fontId="8" fillId="0" borderId="5" xfId="0" applyNumberFormat="1" applyFont="1" applyBorder="1" applyAlignment="1">
      <alignment horizontal="center" vertical="center" wrapText="1"/>
    </xf>
    <xf numFmtId="3" fontId="8" fillId="0" borderId="8" xfId="0" applyNumberFormat="1" applyFont="1" applyBorder="1" applyAlignment="1">
      <alignment horizontal="center" vertical="center"/>
    </xf>
    <xf numFmtId="3" fontId="8" fillId="0" borderId="7" xfId="0" applyNumberFormat="1" applyFont="1" applyBorder="1" applyAlignment="1">
      <alignment horizontal="center" vertical="center"/>
    </xf>
    <xf numFmtId="3" fontId="8" fillId="0" borderId="7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3" fontId="8" fillId="0" borderId="8" xfId="0" applyNumberFormat="1" applyFont="1" applyBorder="1" applyAlignment="1">
      <alignment horizontal="center" vertical="center" wrapText="1"/>
    </xf>
    <xf numFmtId="165" fontId="8" fillId="8" borderId="11" xfId="0" applyNumberFormat="1" applyFont="1" applyFill="1" applyBorder="1" applyAlignment="1">
      <alignment horizontal="center"/>
    </xf>
    <xf numFmtId="3" fontId="8" fillId="8" borderId="13" xfId="0" applyNumberFormat="1" applyFont="1" applyFill="1" applyBorder="1" applyAlignment="1">
      <alignment horizontal="center"/>
    </xf>
    <xf numFmtId="164" fontId="21" fillId="0" borderId="11" xfId="0" applyNumberFormat="1" applyFont="1" applyBorder="1" applyAlignment="1">
      <alignment horizontal="center"/>
    </xf>
    <xf numFmtId="3" fontId="8" fillId="0" borderId="11" xfId="0" applyNumberFormat="1" applyFont="1" applyBorder="1" applyAlignment="1">
      <alignment horizontal="center"/>
    </xf>
    <xf numFmtId="165" fontId="8" fillId="0" borderId="14" xfId="0" applyNumberFormat="1" applyFont="1" applyBorder="1" applyAlignment="1">
      <alignment horizontal="center"/>
    </xf>
    <xf numFmtId="3" fontId="8" fillId="8" borderId="11" xfId="0" applyNumberFormat="1" applyFont="1" applyFill="1" applyBorder="1" applyAlignment="1">
      <alignment horizontal="center"/>
    </xf>
    <xf numFmtId="164" fontId="8" fillId="8" borderId="11" xfId="0" applyNumberFormat="1" applyFont="1" applyFill="1" applyBorder="1" applyAlignment="1">
      <alignment horizontal="center"/>
    </xf>
    <xf numFmtId="2" fontId="8" fillId="0" borderId="11" xfId="0" applyNumberFormat="1" applyFont="1" applyBorder="1" applyAlignment="1">
      <alignment horizontal="center"/>
    </xf>
    <xf numFmtId="3" fontId="8" fillId="0" borderId="14" xfId="0" applyNumberFormat="1" applyFont="1" applyBorder="1" applyAlignment="1">
      <alignment horizontal="center"/>
    </xf>
    <xf numFmtId="1" fontId="8" fillId="0" borderId="11" xfId="0" applyNumberFormat="1" applyFont="1" applyBorder="1" applyAlignment="1">
      <alignment horizontal="center"/>
    </xf>
    <xf numFmtId="3" fontId="21" fillId="0" borderId="11" xfId="0" applyNumberFormat="1" applyFont="1" applyBorder="1" applyAlignment="1">
      <alignment horizontal="center"/>
    </xf>
    <xf numFmtId="3" fontId="15" fillId="8" borderId="11" xfId="0" applyNumberFormat="1" applyFont="1" applyFill="1" applyBorder="1" applyAlignment="1">
      <alignment horizontal="center"/>
    </xf>
    <xf numFmtId="3" fontId="15" fillId="8" borderId="13" xfId="0" applyNumberFormat="1" applyFont="1" applyFill="1" applyBorder="1" applyAlignment="1">
      <alignment horizontal="center"/>
    </xf>
    <xf numFmtId="2" fontId="15" fillId="0" borderId="11" xfId="0" applyNumberFormat="1" applyFont="1" applyBorder="1" applyAlignment="1">
      <alignment horizontal="center"/>
    </xf>
    <xf numFmtId="3" fontId="15" fillId="0" borderId="11" xfId="0" applyNumberFormat="1" applyFont="1" applyBorder="1" applyAlignment="1">
      <alignment horizontal="center"/>
    </xf>
    <xf numFmtId="3" fontId="15" fillId="0" borderId="14" xfId="0" applyNumberFormat="1" applyFont="1" applyBorder="1" applyAlignment="1">
      <alignment horizontal="center"/>
    </xf>
    <xf numFmtId="3" fontId="15" fillId="8" borderId="14" xfId="0" applyNumberFormat="1" applyFont="1" applyFill="1" applyBorder="1" applyAlignment="1">
      <alignment horizontal="center"/>
    </xf>
    <xf numFmtId="3" fontId="8" fillId="8" borderId="14" xfId="0" applyNumberFormat="1" applyFont="1" applyFill="1" applyBorder="1" applyAlignment="1">
      <alignment horizontal="center"/>
    </xf>
    <xf numFmtId="3" fontId="23" fillId="8" borderId="12" xfId="0" applyNumberFormat="1" applyFont="1" applyFill="1" applyBorder="1" applyAlignment="1">
      <alignment horizontal="center"/>
    </xf>
    <xf numFmtId="3" fontId="23" fillId="8" borderId="8" xfId="0" applyNumberFormat="1" applyFont="1" applyFill="1" applyBorder="1" applyAlignment="1">
      <alignment horizontal="center"/>
    </xf>
    <xf numFmtId="2" fontId="23" fillId="0" borderId="11" xfId="0" applyNumberFormat="1" applyFont="1" applyBorder="1" applyAlignment="1">
      <alignment horizontal="center"/>
    </xf>
    <xf numFmtId="3" fontId="23" fillId="0" borderId="7" xfId="0" applyNumberFormat="1" applyFont="1" applyBorder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0" fontId="8" fillId="8" borderId="11" xfId="0" applyFont="1" applyFill="1" applyBorder="1" applyAlignment="1">
      <alignment horizontal="center"/>
    </xf>
    <xf numFmtId="0" fontId="15" fillId="8" borderId="11" xfId="0" applyFont="1" applyFill="1" applyBorder="1" applyAlignment="1">
      <alignment horizontal="center"/>
    </xf>
    <xf numFmtId="0" fontId="23" fillId="8" borderId="7" xfId="0" applyFont="1" applyFill="1" applyBorder="1" applyAlignment="1">
      <alignment horizontal="center"/>
    </xf>
    <xf numFmtId="166" fontId="18" fillId="8" borderId="12" xfId="0" applyNumberFormat="1" applyFont="1" applyFill="1" applyBorder="1" applyAlignment="1">
      <alignment horizontal="center"/>
    </xf>
    <xf numFmtId="3" fontId="18" fillId="8" borderId="8" xfId="0" applyNumberFormat="1" applyFont="1" applyFill="1" applyBorder="1" applyAlignment="1">
      <alignment horizontal="center"/>
    </xf>
    <xf numFmtId="2" fontId="32" fillId="8" borderId="5" xfId="0" applyNumberFormat="1" applyFont="1" applyFill="1" applyBorder="1" applyAlignment="1">
      <alignment horizontal="center"/>
    </xf>
    <xf numFmtId="3" fontId="18" fillId="8" borderId="12" xfId="0" applyNumberFormat="1" applyFont="1" applyFill="1" applyBorder="1" applyAlignment="1">
      <alignment horizontal="center"/>
    </xf>
    <xf numFmtId="3" fontId="18" fillId="8" borderId="7" xfId="0" applyNumberFormat="1" applyFont="1" applyFill="1" applyBorder="1" applyAlignment="1">
      <alignment horizontal="center"/>
    </xf>
    <xf numFmtId="3" fontId="18" fillId="8" borderId="5" xfId="0" applyNumberFormat="1" applyFont="1" applyFill="1" applyBorder="1" applyAlignment="1">
      <alignment horizontal="center"/>
    </xf>
    <xf numFmtId="165" fontId="7" fillId="2" borderId="46" xfId="0" applyNumberFormat="1" applyFont="1" applyFill="1" applyBorder="1" applyAlignment="1">
      <alignment horizontal="center" vertical="center"/>
    </xf>
    <xf numFmtId="3" fontId="7" fillId="2" borderId="46" xfId="0" applyNumberFormat="1" applyFont="1" applyFill="1" applyBorder="1" applyAlignment="1">
      <alignment horizontal="center" vertical="center"/>
    </xf>
    <xf numFmtId="3" fontId="7" fillId="3" borderId="46" xfId="0" applyNumberFormat="1" applyFont="1" applyFill="1" applyBorder="1" applyAlignment="1">
      <alignment horizontal="center" vertical="center"/>
    </xf>
    <xf numFmtId="165" fontId="7" fillId="3" borderId="46" xfId="0" applyNumberFormat="1" applyFont="1" applyFill="1" applyBorder="1" applyAlignment="1">
      <alignment horizontal="center" vertical="center"/>
    </xf>
    <xf numFmtId="3" fontId="7" fillId="0" borderId="46" xfId="0" applyNumberFormat="1" applyFont="1" applyBorder="1" applyAlignment="1">
      <alignment horizontal="center" vertical="center"/>
    </xf>
    <xf numFmtId="3" fontId="7" fillId="0" borderId="47" xfId="0" applyNumberFormat="1" applyFont="1" applyBorder="1" applyAlignment="1">
      <alignment horizontal="center" vertical="center"/>
    </xf>
    <xf numFmtId="3" fontId="11" fillId="2" borderId="46" xfId="0" applyNumberFormat="1" applyFont="1" applyFill="1" applyBorder="1" applyAlignment="1">
      <alignment horizontal="center" vertical="center"/>
    </xf>
    <xf numFmtId="3" fontId="18" fillId="2" borderId="46" xfId="0" applyNumberFormat="1" applyFont="1" applyFill="1" applyBorder="1" applyAlignment="1">
      <alignment horizontal="center" vertical="center"/>
    </xf>
    <xf numFmtId="3" fontId="18" fillId="0" borderId="46" xfId="0" applyNumberFormat="1" applyFont="1" applyBorder="1" applyAlignment="1">
      <alignment horizontal="center" vertical="center"/>
    </xf>
    <xf numFmtId="3" fontId="18" fillId="0" borderId="47" xfId="0" applyNumberFormat="1" applyFont="1" applyBorder="1" applyAlignment="1">
      <alignment horizontal="center" vertical="center"/>
    </xf>
    <xf numFmtId="0" fontId="18" fillId="2" borderId="46" xfId="0" applyFont="1" applyFill="1" applyBorder="1" applyAlignment="1">
      <alignment horizontal="center"/>
    </xf>
    <xf numFmtId="3" fontId="18" fillId="2" borderId="46" xfId="0" applyNumberFormat="1" applyFont="1" applyFill="1" applyBorder="1" applyAlignment="1">
      <alignment horizontal="center"/>
    </xf>
    <xf numFmtId="3" fontId="18" fillId="0" borderId="46" xfId="0" applyNumberFormat="1" applyFont="1" applyBorder="1" applyAlignment="1">
      <alignment horizontal="center"/>
    </xf>
    <xf numFmtId="0" fontId="11" fillId="2" borderId="46" xfId="0" applyFont="1" applyFill="1" applyBorder="1" applyAlignment="1">
      <alignment horizontal="center"/>
    </xf>
    <xf numFmtId="3" fontId="11" fillId="2" borderId="46" xfId="0" applyNumberFormat="1" applyFont="1" applyFill="1" applyBorder="1" applyAlignment="1">
      <alignment horizontal="center"/>
    </xf>
    <xf numFmtId="0" fontId="8" fillId="0" borderId="46" xfId="0" applyFont="1" applyBorder="1" applyAlignment="1">
      <alignment horizontal="center"/>
    </xf>
    <xf numFmtId="3" fontId="18" fillId="0" borderId="47" xfId="0" applyNumberFormat="1" applyFont="1" applyBorder="1" applyAlignment="1">
      <alignment horizontal="center"/>
    </xf>
    <xf numFmtId="3" fontId="21" fillId="0" borderId="3" xfId="1" applyNumberFormat="1" applyFont="1" applyBorder="1" applyAlignment="1">
      <alignment horizontal="center" vertical="center"/>
    </xf>
    <xf numFmtId="3" fontId="21" fillId="0" borderId="5" xfId="1" applyNumberFormat="1" applyFont="1" applyBorder="1" applyAlignment="1">
      <alignment horizontal="center" vertical="center"/>
    </xf>
    <xf numFmtId="3" fontId="9" fillId="0" borderId="5" xfId="1" applyNumberFormat="1" applyFont="1" applyBorder="1" applyAlignment="1">
      <alignment horizontal="center" vertical="center"/>
    </xf>
    <xf numFmtId="3" fontId="9" fillId="0" borderId="41" xfId="1" applyNumberFormat="1" applyFont="1" applyBorder="1" applyAlignment="1">
      <alignment horizontal="center" vertical="center"/>
    </xf>
    <xf numFmtId="3" fontId="21" fillId="0" borderId="8" xfId="1" applyNumberFormat="1" applyFont="1" applyBorder="1" applyAlignment="1">
      <alignment horizontal="center" vertical="center"/>
    </xf>
    <xf numFmtId="3" fontId="21" fillId="0" borderId="7" xfId="1" applyNumberFormat="1" applyFont="1" applyBorder="1" applyAlignment="1">
      <alignment horizontal="center" vertical="center"/>
    </xf>
    <xf numFmtId="3" fontId="9" fillId="0" borderId="7" xfId="1" applyNumberFormat="1" applyFont="1" applyBorder="1" applyAlignment="1">
      <alignment horizontal="center" vertical="center"/>
    </xf>
    <xf numFmtId="3" fontId="9" fillId="0" borderId="50" xfId="1" applyNumberFormat="1" applyFont="1" applyBorder="1" applyAlignment="1">
      <alignment horizontal="center" vertical="center"/>
    </xf>
    <xf numFmtId="3" fontId="21" fillId="0" borderId="7" xfId="1" applyNumberFormat="1" applyFont="1" applyBorder="1" applyAlignment="1">
      <alignment horizontal="center" vertical="center" wrapText="1"/>
    </xf>
    <xf numFmtId="3" fontId="21" fillId="0" borderId="7" xfId="1" applyNumberFormat="1" applyFont="1" applyBorder="1" applyAlignment="1">
      <alignment horizontal="center" vertical="center" shrinkToFit="1"/>
    </xf>
    <xf numFmtId="3" fontId="11" fillId="2" borderId="46" xfId="1" applyNumberFormat="1" applyFont="1" applyFill="1" applyBorder="1" applyAlignment="1">
      <alignment horizontal="center" vertical="center"/>
    </xf>
    <xf numFmtId="3" fontId="11" fillId="0" borderId="46" xfId="1" applyNumberFormat="1" applyFont="1" applyBorder="1" applyAlignment="1">
      <alignment horizontal="center" vertical="center"/>
    </xf>
    <xf numFmtId="3" fontId="10" fillId="0" borderId="46" xfId="1" applyNumberFormat="1" applyFont="1" applyBorder="1" applyAlignment="1">
      <alignment horizontal="center" vertical="center"/>
    </xf>
    <xf numFmtId="3" fontId="10" fillId="0" borderId="47" xfId="1" applyNumberFormat="1" applyFont="1" applyBorder="1" applyAlignment="1">
      <alignment horizontal="center" vertical="center"/>
    </xf>
    <xf numFmtId="3" fontId="21" fillId="0" borderId="3" xfId="1" applyNumberFormat="1" applyFont="1" applyFill="1" applyBorder="1" applyAlignment="1">
      <alignment horizontal="center" vertical="center"/>
    </xf>
    <xf numFmtId="3" fontId="21" fillId="0" borderId="5" xfId="1" applyNumberFormat="1" applyFont="1" applyFill="1" applyBorder="1" applyAlignment="1">
      <alignment horizontal="center" vertical="center"/>
    </xf>
    <xf numFmtId="0" fontId="21" fillId="0" borderId="5" xfId="1" applyFont="1" applyFill="1" applyBorder="1" applyAlignment="1">
      <alignment horizontal="center" vertical="center"/>
    </xf>
    <xf numFmtId="3" fontId="21" fillId="0" borderId="41" xfId="1" applyNumberFormat="1" applyFont="1" applyFill="1" applyBorder="1" applyAlignment="1">
      <alignment horizontal="center" vertical="center"/>
    </xf>
    <xf numFmtId="3" fontId="21" fillId="0" borderId="3" xfId="1" applyNumberFormat="1" applyFont="1" applyFill="1" applyBorder="1" applyAlignment="1">
      <alignment horizontal="center" vertical="center" wrapText="1"/>
    </xf>
    <xf numFmtId="3" fontId="21" fillId="0" borderId="5" xfId="1" applyNumberFormat="1" applyFont="1" applyFill="1" applyBorder="1" applyAlignment="1">
      <alignment horizontal="center" vertical="center" wrapText="1"/>
    </xf>
    <xf numFmtId="3" fontId="21" fillId="0" borderId="8" xfId="1" applyNumberFormat="1" applyFont="1" applyFill="1" applyBorder="1" applyAlignment="1">
      <alignment horizontal="center" vertical="center" wrapText="1"/>
    </xf>
    <xf numFmtId="3" fontId="21" fillId="0" borderId="7" xfId="1" applyNumberFormat="1" applyFont="1" applyFill="1" applyBorder="1" applyAlignment="1">
      <alignment horizontal="center" vertical="center"/>
    </xf>
    <xf numFmtId="3" fontId="21" fillId="0" borderId="7" xfId="1" applyNumberFormat="1" applyFont="1" applyFill="1" applyBorder="1" applyAlignment="1">
      <alignment horizontal="center" vertical="center" wrapText="1"/>
    </xf>
    <xf numFmtId="3" fontId="21" fillId="0" borderId="8" xfId="1" applyNumberFormat="1" applyFont="1" applyFill="1" applyBorder="1" applyAlignment="1">
      <alignment horizontal="center" vertical="center"/>
    </xf>
    <xf numFmtId="1" fontId="11" fillId="2" borderId="46" xfId="1" applyNumberFormat="1" applyFont="1" applyFill="1" applyBorder="1" applyAlignment="1">
      <alignment horizontal="center"/>
    </xf>
    <xf numFmtId="3" fontId="11" fillId="2" borderId="46" xfId="1" applyNumberFormat="1" applyFont="1" applyFill="1" applyBorder="1" applyAlignment="1">
      <alignment horizontal="center"/>
    </xf>
    <xf numFmtId="3" fontId="11" fillId="0" borderId="46" xfId="1" applyNumberFormat="1" applyFont="1" applyFill="1" applyBorder="1" applyAlignment="1">
      <alignment horizontal="center"/>
    </xf>
    <xf numFmtId="0" fontId="11" fillId="0" borderId="46" xfId="1" applyFont="1" applyFill="1" applyBorder="1" applyAlignment="1">
      <alignment horizontal="center"/>
    </xf>
    <xf numFmtId="3" fontId="11" fillId="0" borderId="47" xfId="1" applyNumberFormat="1" applyFont="1" applyFill="1" applyBorder="1" applyAlignment="1">
      <alignment horizontal="center"/>
    </xf>
    <xf numFmtId="0" fontId="8" fillId="0" borderId="5" xfId="1" applyFont="1" applyBorder="1" applyAlignment="1">
      <alignment horizontal="center" vertical="center" wrapText="1"/>
    </xf>
    <xf numFmtId="0" fontId="8" fillId="0" borderId="41" xfId="1" applyFont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41" xfId="1" applyFont="1" applyFill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9" fillId="0" borderId="43" xfId="1" applyFont="1" applyBorder="1" applyAlignment="1">
      <alignment horizontal="center" vertical="center"/>
    </xf>
    <xf numFmtId="0" fontId="9" fillId="0" borderId="40" xfId="1" applyFont="1" applyBorder="1" applyAlignment="1">
      <alignment horizontal="center" vertical="center"/>
    </xf>
    <xf numFmtId="0" fontId="8" fillId="0" borderId="43" xfId="1" applyFont="1" applyBorder="1" applyAlignment="1">
      <alignment horizontal="center" vertical="center"/>
    </xf>
    <xf numFmtId="0" fontId="8" fillId="0" borderId="5" xfId="0" applyFont="1" applyBorder="1" applyAlignment="1">
      <alignment vertical="center" wrapText="1"/>
    </xf>
    <xf numFmtId="3" fontId="21" fillId="0" borderId="5" xfId="0" applyNumberFormat="1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3" fontId="8" fillId="0" borderId="5" xfId="0" applyNumberFormat="1" applyFont="1" applyBorder="1" applyAlignment="1">
      <alignment horizontal="center" vertical="center" wrapText="1" shrinkToFit="1"/>
    </xf>
    <xf numFmtId="0" fontId="6" fillId="0" borderId="2" xfId="11" applyFont="1" applyBorder="1" applyAlignment="1">
      <alignment horizontal="center" vertical="center" wrapText="1"/>
    </xf>
    <xf numFmtId="0" fontId="6" fillId="0" borderId="9" xfId="11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9" fillId="0" borderId="9" xfId="11" applyFont="1" applyBorder="1"/>
    <xf numFmtId="0" fontId="10" fillId="0" borderId="13" xfId="11" applyFont="1" applyBorder="1" applyAlignment="1">
      <alignment horizontal="center" vertical="center" shrinkToFit="1"/>
    </xf>
    <xf numFmtId="0" fontId="42" fillId="0" borderId="13" xfId="0" applyFont="1" applyBorder="1" applyAlignment="1">
      <alignment horizontal="left"/>
    </xf>
    <xf numFmtId="0" fontId="10" fillId="0" borderId="13" xfId="11" applyFont="1" applyBorder="1" applyAlignment="1">
      <alignment vertical="center" shrinkToFit="1"/>
    </xf>
    <xf numFmtId="0" fontId="9" fillId="0" borderId="13" xfId="11" applyFont="1" applyBorder="1" applyAlignment="1">
      <alignment vertical="center" shrinkToFit="1"/>
    </xf>
    <xf numFmtId="0" fontId="9" fillId="0" borderId="13" xfId="11" applyFont="1" applyBorder="1" applyAlignment="1">
      <alignment vertical="center"/>
    </xf>
    <xf numFmtId="0" fontId="42" fillId="0" borderId="13" xfId="0" applyFont="1" applyBorder="1" applyAlignment="1">
      <alignment vertical="center"/>
    </xf>
    <xf numFmtId="3" fontId="10" fillId="0" borderId="13" xfId="11" applyNumberFormat="1" applyFont="1" applyBorder="1" applyAlignment="1">
      <alignment horizontal="center" vertical="center"/>
    </xf>
    <xf numFmtId="3" fontId="42" fillId="0" borderId="13" xfId="0" applyNumberFormat="1" applyFont="1" applyBorder="1" applyAlignment="1">
      <alignment horizontal="center"/>
    </xf>
    <xf numFmtId="3" fontId="0" fillId="0" borderId="13" xfId="0" applyNumberFormat="1" applyBorder="1" applyAlignment="1">
      <alignment horizontal="center"/>
    </xf>
    <xf numFmtId="3" fontId="9" fillId="0" borderId="13" xfId="11" applyNumberFormat="1" applyFont="1" applyBorder="1" applyAlignment="1">
      <alignment horizontal="center" vertical="center"/>
    </xf>
    <xf numFmtId="0" fontId="40" fillId="0" borderId="13" xfId="4" applyFont="1" applyBorder="1" applyAlignment="1">
      <alignment vertical="center" shrinkToFit="1"/>
    </xf>
    <xf numFmtId="0" fontId="10" fillId="0" borderId="13" xfId="4" applyFont="1" applyBorder="1" applyAlignment="1">
      <alignment vertical="center" shrinkToFit="1"/>
    </xf>
    <xf numFmtId="0" fontId="9" fillId="0" borderId="13" xfId="4" applyFont="1" applyBorder="1" applyAlignment="1">
      <alignment vertical="center" wrapText="1" shrinkToFit="1"/>
    </xf>
    <xf numFmtId="0" fontId="9" fillId="0" borderId="13" xfId="4" applyFont="1" applyBorder="1" applyAlignment="1">
      <alignment vertical="center"/>
    </xf>
    <xf numFmtId="0" fontId="9" fillId="0" borderId="13" xfId="4" applyFont="1" applyBorder="1" applyAlignment="1">
      <alignment vertical="center" wrapText="1"/>
    </xf>
    <xf numFmtId="0" fontId="9" fillId="0" borderId="13" xfId="4" applyFont="1" applyBorder="1" applyAlignment="1">
      <alignment vertical="center" shrinkToFit="1"/>
    </xf>
    <xf numFmtId="0" fontId="9" fillId="0" borderId="13" xfId="5" applyFont="1" applyBorder="1" applyAlignment="1">
      <alignment vertical="center" shrinkToFit="1"/>
    </xf>
    <xf numFmtId="0" fontId="9" fillId="0" borderId="13" xfId="6" applyFont="1" applyBorder="1" applyAlignment="1">
      <alignment horizontal="left" vertical="center" wrapText="1" shrinkToFit="1"/>
    </xf>
    <xf numFmtId="0" fontId="9" fillId="0" borderId="13" xfId="6" applyFont="1" applyBorder="1" applyAlignment="1">
      <alignment vertical="center" shrinkToFit="1"/>
    </xf>
    <xf numFmtId="0" fontId="9" fillId="0" borderId="13" xfId="6" applyFont="1" applyFill="1" applyBorder="1" applyAlignment="1">
      <alignment horizontal="left" vertical="center" wrapText="1" shrinkToFit="1"/>
    </xf>
    <xf numFmtId="0" fontId="42" fillId="0" borderId="13" xfId="0" applyFont="1" applyBorder="1" applyAlignment="1">
      <alignment horizontal="left" vertical="center" wrapText="1"/>
    </xf>
    <xf numFmtId="0" fontId="42" fillId="0" borderId="8" xfId="0" applyFont="1" applyBorder="1" applyAlignment="1">
      <alignment horizontal="center" vertical="center"/>
    </xf>
    <xf numFmtId="0" fontId="42" fillId="0" borderId="8" xfId="0" applyFont="1" applyBorder="1" applyAlignment="1">
      <alignment horizontal="left" vertical="center" wrapText="1"/>
    </xf>
    <xf numFmtId="3" fontId="42" fillId="0" borderId="8" xfId="0" applyNumberFormat="1" applyFont="1" applyFill="1" applyBorder="1" applyAlignment="1">
      <alignment horizontal="center" vertical="center"/>
    </xf>
    <xf numFmtId="3" fontId="42" fillId="0" borderId="7" xfId="0" applyNumberFormat="1" applyFont="1" applyBorder="1" applyAlignment="1">
      <alignment horizontal="center" vertical="center"/>
    </xf>
    <xf numFmtId="0" fontId="0" fillId="0" borderId="0" xfId="0"/>
    <xf numFmtId="0" fontId="41" fillId="0" borderId="0" xfId="10" applyFont="1" applyAlignment="1">
      <alignment horizontal="center" vertical="center"/>
    </xf>
    <xf numFmtId="0" fontId="1" fillId="0" borderId="0" xfId="10"/>
    <xf numFmtId="0" fontId="1" fillId="0" borderId="0" xfId="10" applyAlignment="1">
      <alignment horizontal="center" vertical="center"/>
    </xf>
    <xf numFmtId="0" fontId="1" fillId="0" borderId="1" xfId="10" applyBorder="1" applyAlignment="1">
      <alignment horizontal="center"/>
    </xf>
    <xf numFmtId="0" fontId="1" fillId="0" borderId="1" xfId="10" applyBorder="1"/>
    <xf numFmtId="0" fontId="6" fillId="0" borderId="3" xfId="11" applyFont="1" applyBorder="1" applyAlignment="1">
      <alignment horizontal="center" vertical="center" wrapText="1"/>
    </xf>
    <xf numFmtId="0" fontId="6" fillId="0" borderId="5" xfId="11" applyFont="1" applyBorder="1" applyAlignment="1">
      <alignment horizontal="center" vertical="center" wrapText="1"/>
    </xf>
    <xf numFmtId="0" fontId="9" fillId="0" borderId="2" xfId="11" applyFont="1" applyBorder="1" applyAlignment="1">
      <alignment horizontal="center"/>
    </xf>
    <xf numFmtId="0" fontId="9" fillId="0" borderId="53" xfId="11" applyFont="1" applyBorder="1"/>
    <xf numFmtId="0" fontId="9" fillId="0" borderId="6" xfId="11" applyFont="1" applyBorder="1"/>
    <xf numFmtId="0" fontId="10" fillId="0" borderId="7" xfId="11" applyFont="1" applyBorder="1" applyAlignment="1">
      <alignment horizontal="center" vertical="center"/>
    </xf>
    <xf numFmtId="0" fontId="10" fillId="0" borderId="7" xfId="11" applyFont="1" applyBorder="1" applyAlignment="1">
      <alignment horizontal="center" vertical="center" wrapText="1" shrinkToFit="1"/>
    </xf>
    <xf numFmtId="3" fontId="10" fillId="0" borderId="7" xfId="11" applyNumberFormat="1" applyFont="1" applyBorder="1" applyAlignment="1">
      <alignment horizontal="center" vertical="center"/>
    </xf>
    <xf numFmtId="3" fontId="10" fillId="0" borderId="12" xfId="11" applyNumberFormat="1" applyFont="1" applyBorder="1" applyAlignment="1">
      <alignment horizontal="center" vertical="center"/>
    </xf>
    <xf numFmtId="3" fontId="21" fillId="2" borderId="5" xfId="0" applyNumberFormat="1" applyFont="1" applyFill="1" applyBorder="1" applyAlignment="1">
      <alignment horizontal="center" vertical="center"/>
    </xf>
    <xf numFmtId="3" fontId="21" fillId="0" borderId="5" xfId="1" applyNumberFormat="1" applyFont="1" applyBorder="1" applyAlignment="1">
      <alignment horizontal="center" vertical="center" wrapText="1"/>
    </xf>
    <xf numFmtId="0" fontId="0" fillId="0" borderId="0" xfId="0"/>
    <xf numFmtId="0" fontId="9" fillId="0" borderId="13" xfId="1" applyFont="1" applyBorder="1" applyAlignment="1">
      <alignment vertical="center" wrapText="1"/>
    </xf>
    <xf numFmtId="3" fontId="21" fillId="2" borderId="2" xfId="1" applyNumberFormat="1" applyFont="1" applyFill="1" applyBorder="1" applyAlignment="1">
      <alignment horizontal="center" vertical="center"/>
    </xf>
    <xf numFmtId="3" fontId="21" fillId="0" borderId="13" xfId="1" applyNumberFormat="1" applyFont="1" applyBorder="1" applyAlignment="1">
      <alignment horizontal="center" vertical="center"/>
    </xf>
    <xf numFmtId="3" fontId="21" fillId="0" borderId="11" xfId="1" applyNumberFormat="1" applyFont="1" applyBorder="1" applyAlignment="1">
      <alignment horizontal="center" vertical="center"/>
    </xf>
    <xf numFmtId="3" fontId="21" fillId="0" borderId="11" xfId="1" applyNumberFormat="1" applyFont="1" applyBorder="1" applyAlignment="1">
      <alignment horizontal="center" vertical="center" shrinkToFit="1"/>
    </xf>
    <xf numFmtId="3" fontId="9" fillId="0" borderId="2" xfId="1" applyNumberFormat="1" applyFont="1" applyBorder="1" applyAlignment="1">
      <alignment horizontal="center" vertical="center"/>
    </xf>
    <xf numFmtId="3" fontId="9" fillId="0" borderId="11" xfId="1" applyNumberFormat="1" applyFont="1" applyBorder="1" applyAlignment="1">
      <alignment horizontal="center" vertical="center"/>
    </xf>
    <xf numFmtId="3" fontId="9" fillId="0" borderId="54" xfId="1" applyNumberFormat="1" applyFont="1" applyBorder="1" applyAlignment="1">
      <alignment horizontal="center" vertical="center"/>
    </xf>
    <xf numFmtId="0" fontId="48" fillId="10" borderId="19" xfId="0" applyFont="1" applyFill="1" applyBorder="1" applyAlignment="1">
      <alignment horizontal="right"/>
    </xf>
    <xf numFmtId="0" fontId="48" fillId="11" borderId="19" xfId="0" applyFont="1" applyFill="1" applyBorder="1" applyAlignment="1">
      <alignment horizontal="right"/>
    </xf>
    <xf numFmtId="0" fontId="52" fillId="0" borderId="0" xfId="0" applyFont="1" applyAlignment="1">
      <alignment wrapText="1"/>
    </xf>
    <xf numFmtId="0" fontId="52" fillId="10" borderId="19" xfId="0" applyFont="1" applyFill="1" applyBorder="1" applyAlignment="1">
      <alignment wrapText="1"/>
    </xf>
    <xf numFmtId="0" fontId="52" fillId="11" borderId="19" xfId="0" applyFont="1" applyFill="1" applyBorder="1" applyAlignment="1">
      <alignment wrapText="1"/>
    </xf>
    <xf numFmtId="0" fontId="48" fillId="10" borderId="19" xfId="0" applyFont="1" applyFill="1" applyBorder="1" applyAlignment="1">
      <alignment horizontal="right" wrapText="1"/>
    </xf>
    <xf numFmtId="0" fontId="48" fillId="11" borderId="19" xfId="0" applyFont="1" applyFill="1" applyBorder="1" applyAlignment="1">
      <alignment horizontal="right" wrapText="1"/>
    </xf>
    <xf numFmtId="3" fontId="52" fillId="0" borderId="0" xfId="0" applyNumberFormat="1" applyFont="1" applyAlignment="1">
      <alignment wrapText="1"/>
    </xf>
    <xf numFmtId="0" fontId="38" fillId="7" borderId="23" xfId="0" applyFont="1" applyFill="1" applyBorder="1" applyAlignment="1">
      <alignment horizontal="center"/>
    </xf>
    <xf numFmtId="0" fontId="38" fillId="7" borderId="24" xfId="0" applyFont="1" applyFill="1" applyBorder="1" applyAlignment="1">
      <alignment horizontal="center"/>
    </xf>
    <xf numFmtId="0" fontId="38" fillId="7" borderId="25" xfId="0" applyFont="1" applyFill="1" applyBorder="1" applyAlignment="1">
      <alignment horizontal="center"/>
    </xf>
    <xf numFmtId="3" fontId="37" fillId="7" borderId="16" xfId="0" applyNumberFormat="1" applyFont="1" applyFill="1" applyBorder="1" applyAlignment="1">
      <alignment horizontal="right"/>
    </xf>
    <xf numFmtId="0" fontId="37" fillId="7" borderId="16" xfId="0" applyFont="1" applyFill="1" applyBorder="1" applyAlignment="1">
      <alignment horizontal="right"/>
    </xf>
    <xf numFmtId="0" fontId="37" fillId="7" borderId="16" xfId="0" applyFont="1" applyFill="1" applyBorder="1" applyAlignment="1">
      <alignment horizontal="right" vertical="center" wrapText="1"/>
    </xf>
    <xf numFmtId="0" fontId="37" fillId="7" borderId="17" xfId="0" applyFont="1" applyFill="1" applyBorder="1" applyAlignment="1">
      <alignment horizontal="right" vertical="center" wrapText="1"/>
    </xf>
    <xf numFmtId="3" fontId="37" fillId="3" borderId="16" xfId="0" applyNumberFormat="1" applyFont="1" applyFill="1" applyBorder="1" applyAlignment="1">
      <alignment horizontal="right"/>
    </xf>
    <xf numFmtId="0" fontId="37" fillId="3" borderId="16" xfId="0" applyFont="1" applyFill="1" applyBorder="1" applyAlignment="1">
      <alignment horizontal="right"/>
    </xf>
    <xf numFmtId="0" fontId="48" fillId="10" borderId="16" xfId="0" applyFont="1" applyFill="1" applyBorder="1" applyAlignment="1">
      <alignment horizontal="right"/>
    </xf>
    <xf numFmtId="3" fontId="48" fillId="11" borderId="16" xfId="0" applyNumberFormat="1" applyFont="1" applyFill="1" applyBorder="1" applyAlignment="1">
      <alignment horizontal="right"/>
    </xf>
    <xf numFmtId="0" fontId="37" fillId="7" borderId="16" xfId="0" applyFont="1" applyFill="1" applyBorder="1" applyAlignment="1">
      <alignment horizontal="right" wrapText="1"/>
    </xf>
    <xf numFmtId="0" fontId="37" fillId="7" borderId="16" xfId="0" applyFont="1" applyFill="1" applyBorder="1" applyAlignment="1">
      <alignment wrapText="1"/>
    </xf>
    <xf numFmtId="0" fontId="37" fillId="7" borderId="16" xfId="0" applyFont="1" applyFill="1" applyBorder="1"/>
    <xf numFmtId="0" fontId="48" fillId="11" borderId="16" xfId="0" applyFont="1" applyFill="1" applyBorder="1" applyAlignment="1">
      <alignment horizontal="right"/>
    </xf>
    <xf numFmtId="0" fontId="37" fillId="7" borderId="30" xfId="0" applyFont="1" applyFill="1" applyBorder="1" applyAlignment="1">
      <alignment horizontal="center" wrapText="1"/>
    </xf>
    <xf numFmtId="0" fontId="37" fillId="7" borderId="17" xfId="0" applyFont="1" applyFill="1" applyBorder="1" applyAlignment="1">
      <alignment horizontal="center" wrapText="1"/>
    </xf>
    <xf numFmtId="0" fontId="38" fillId="7" borderId="15" xfId="0" applyFont="1" applyFill="1" applyBorder="1" applyAlignment="1">
      <alignment horizontal="center" wrapText="1"/>
    </xf>
    <xf numFmtId="0" fontId="38" fillId="7" borderId="16" xfId="0" applyFont="1" applyFill="1" applyBorder="1" applyAlignment="1">
      <alignment horizontal="center" wrapText="1"/>
    </xf>
    <xf numFmtId="0" fontId="38" fillId="7" borderId="17" xfId="0" applyFont="1" applyFill="1" applyBorder="1" applyAlignment="1">
      <alignment horizontal="center" wrapText="1"/>
    </xf>
    <xf numFmtId="0" fontId="38" fillId="7" borderId="26" xfId="0" applyFont="1" applyFill="1" applyBorder="1" applyAlignment="1">
      <alignment horizontal="center" wrapText="1"/>
    </xf>
    <xf numFmtId="0" fontId="38" fillId="7" borderId="20" xfId="0" applyFont="1" applyFill="1" applyBorder="1" applyAlignment="1">
      <alignment horizontal="center" wrapText="1"/>
    </xf>
    <xf numFmtId="0" fontId="38" fillId="7" borderId="27" xfId="0" applyFont="1" applyFill="1" applyBorder="1" applyAlignment="1">
      <alignment horizontal="center" wrapText="1"/>
    </xf>
    <xf numFmtId="0" fontId="38" fillId="7" borderId="21" xfId="0" applyFont="1" applyFill="1" applyBorder="1" applyAlignment="1">
      <alignment horizontal="center" wrapText="1"/>
    </xf>
    <xf numFmtId="0" fontId="38" fillId="7" borderId="28" xfId="0" applyFont="1" applyFill="1" applyBorder="1" applyAlignment="1">
      <alignment horizontal="center" wrapText="1"/>
    </xf>
    <xf numFmtId="0" fontId="38" fillId="7" borderId="29" xfId="0" applyFont="1" applyFill="1" applyBorder="1" applyAlignment="1">
      <alignment horizontal="center" wrapText="1"/>
    </xf>
    <xf numFmtId="0" fontId="37" fillId="3" borderId="30" xfId="0" applyFont="1" applyFill="1" applyBorder="1" applyAlignment="1">
      <alignment horizontal="center" wrapText="1"/>
    </xf>
    <xf numFmtId="0" fontId="37" fillId="3" borderId="17" xfId="0" applyFont="1" applyFill="1" applyBorder="1" applyAlignment="1">
      <alignment horizontal="center" wrapText="1"/>
    </xf>
    <xf numFmtId="0" fontId="8" fillId="8" borderId="10" xfId="0" applyFont="1" applyFill="1" applyBorder="1" applyAlignment="1">
      <alignment horizontal="center"/>
    </xf>
    <xf numFmtId="0" fontId="8" fillId="8" borderId="4" xfId="0" applyFont="1" applyFill="1" applyBorder="1" applyAlignment="1"/>
    <xf numFmtId="0" fontId="8" fillId="8" borderId="3" xfId="0" applyFont="1" applyFill="1" applyBorder="1" applyAlignment="1">
      <alignment horizontal="center"/>
    </xf>
    <xf numFmtId="0" fontId="8" fillId="8" borderId="4" xfId="0" applyFont="1" applyFill="1" applyBorder="1" applyAlignment="1">
      <alignment horizontal="center"/>
    </xf>
    <xf numFmtId="0" fontId="8" fillId="8" borderId="2" xfId="0" applyFont="1" applyFill="1" applyBorder="1" applyAlignment="1">
      <alignment horizontal="center" wrapText="1"/>
    </xf>
    <xf numFmtId="0" fontId="8" fillId="8" borderId="7" xfId="0" applyFont="1" applyFill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/>
    <xf numFmtId="0" fontId="8" fillId="8" borderId="3" xfId="0" applyFont="1" applyFill="1" applyBorder="1" applyAlignment="1">
      <alignment horizontal="center" wrapText="1"/>
    </xf>
    <xf numFmtId="0" fontId="8" fillId="8" borderId="10" xfId="0" applyFont="1" applyFill="1" applyBorder="1" applyAlignment="1">
      <alignment horizontal="center" wrapText="1"/>
    </xf>
    <xf numFmtId="0" fontId="8" fillId="8" borderId="4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8" fillId="2" borderId="11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vertical="center"/>
    </xf>
    <xf numFmtId="0" fontId="8" fillId="3" borderId="2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vertical="center"/>
    </xf>
    <xf numFmtId="0" fontId="8" fillId="0" borderId="3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8" fillId="3" borderId="33" xfId="0" applyFont="1" applyFill="1" applyBorder="1" applyAlignment="1">
      <alignment horizontal="center" vertical="center" wrapText="1"/>
    </xf>
    <xf numFmtId="0" fontId="8" fillId="3" borderId="48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49" xfId="0" applyFont="1" applyFill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8" fillId="0" borderId="38" xfId="0" applyFont="1" applyBorder="1" applyAlignment="1">
      <alignment vertical="center"/>
    </xf>
    <xf numFmtId="0" fontId="8" fillId="0" borderId="40" xfId="0" applyFont="1" applyBorder="1" applyAlignment="1">
      <alignment vertical="center"/>
    </xf>
    <xf numFmtId="0" fontId="8" fillId="0" borderId="32" xfId="0" applyFont="1" applyBorder="1" applyAlignment="1">
      <alignment horizontal="center" vertical="center" wrapText="1"/>
    </xf>
    <xf numFmtId="0" fontId="17" fillId="0" borderId="11" xfId="0" applyFont="1" applyBorder="1" applyAlignment="1">
      <alignment vertical="center"/>
    </xf>
    <xf numFmtId="0" fontId="17" fillId="0" borderId="7" xfId="0" applyFont="1" applyBorder="1" applyAlignment="1">
      <alignment vertical="center"/>
    </xf>
    <xf numFmtId="0" fontId="8" fillId="2" borderId="33" xfId="0" applyFont="1" applyFill="1" applyBorder="1" applyAlignment="1">
      <alignment horizontal="center" vertical="center" wrapText="1"/>
    </xf>
    <xf numFmtId="0" fontId="17" fillId="2" borderId="34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0" fontId="17" fillId="2" borderId="12" xfId="0" applyFont="1" applyFill="1" applyBorder="1" applyAlignment="1">
      <alignment horizontal="center" vertical="center" wrapText="1"/>
    </xf>
    <xf numFmtId="0" fontId="8" fillId="3" borderId="35" xfId="0" applyFont="1" applyFill="1" applyBorder="1" applyAlignment="1">
      <alignment horizontal="center" vertical="center" wrapText="1"/>
    </xf>
    <xf numFmtId="0" fontId="8" fillId="3" borderId="36" xfId="0" applyFont="1" applyFill="1" applyBorder="1" applyAlignment="1">
      <alignment horizontal="center" vertical="center" wrapText="1"/>
    </xf>
    <xf numFmtId="0" fontId="8" fillId="3" borderId="37" xfId="0" applyFont="1" applyFill="1" applyBorder="1" applyAlignment="1">
      <alignment horizontal="center" vertical="center" wrapText="1"/>
    </xf>
    <xf numFmtId="0" fontId="17" fillId="2" borderId="34" xfId="0" applyFont="1" applyFill="1" applyBorder="1" applyAlignment="1">
      <alignment vertical="center"/>
    </xf>
    <xf numFmtId="0" fontId="17" fillId="2" borderId="8" xfId="0" applyFont="1" applyFill="1" applyBorder="1" applyAlignment="1">
      <alignment vertical="center"/>
    </xf>
    <xf numFmtId="0" fontId="17" fillId="2" borderId="12" xfId="0" applyFont="1" applyFill="1" applyBorder="1" applyAlignment="1">
      <alignment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17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7" fillId="0" borderId="7" xfId="0" applyFont="1" applyBorder="1" applyAlignment="1"/>
    <xf numFmtId="0" fontId="17" fillId="2" borderId="7" xfId="0" applyFont="1" applyFill="1" applyBorder="1" applyAlignment="1"/>
    <xf numFmtId="0" fontId="8" fillId="0" borderId="33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8" fillId="0" borderId="38" xfId="0" applyFont="1" applyBorder="1" applyAlignment="1"/>
    <xf numFmtId="0" fontId="8" fillId="0" borderId="40" xfId="0" applyFont="1" applyBorder="1" applyAlignment="1"/>
    <xf numFmtId="0" fontId="17" fillId="0" borderId="11" xfId="0" applyFont="1" applyBorder="1" applyAlignment="1"/>
    <xf numFmtId="0" fontId="8" fillId="0" borderId="35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17" fillId="2" borderId="34" xfId="0" applyFont="1" applyFill="1" applyBorder="1" applyAlignment="1"/>
    <xf numFmtId="0" fontId="17" fillId="2" borderId="8" xfId="0" applyFont="1" applyFill="1" applyBorder="1" applyAlignment="1"/>
    <xf numFmtId="0" fontId="17" fillId="2" borderId="12" xfId="0" applyFont="1" applyFill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7" fillId="3" borderId="7" xfId="0" applyFont="1" applyFill="1" applyBorder="1" applyAlignment="1"/>
    <xf numFmtId="0" fontId="2" fillId="0" borderId="0" xfId="1" applyFont="1" applyAlignment="1">
      <alignment horizontal="center" vertical="center"/>
    </xf>
    <xf numFmtId="0" fontId="1" fillId="0" borderId="0" xfId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8" fillId="2" borderId="33" xfId="1" applyFont="1" applyFill="1" applyBorder="1" applyAlignment="1">
      <alignment horizontal="center" vertical="center" wrapText="1"/>
    </xf>
    <xf numFmtId="0" fontId="8" fillId="2" borderId="34" xfId="1" applyFont="1" applyFill="1" applyBorder="1" applyAlignment="1"/>
    <xf numFmtId="0" fontId="8" fillId="2" borderId="8" xfId="1" applyFont="1" applyFill="1" applyBorder="1" applyAlignment="1"/>
    <xf numFmtId="0" fontId="8" fillId="2" borderId="12" xfId="1" applyFont="1" applyFill="1" applyBorder="1" applyAlignment="1"/>
    <xf numFmtId="0" fontId="8" fillId="0" borderId="31" xfId="1" applyFont="1" applyBorder="1" applyAlignment="1">
      <alignment horizontal="center" vertical="center" wrapText="1"/>
    </xf>
    <xf numFmtId="0" fontId="8" fillId="0" borderId="38" xfId="1" applyFont="1" applyBorder="1" applyAlignment="1"/>
    <xf numFmtId="0" fontId="8" fillId="0" borderId="40" xfId="1" applyFont="1" applyBorder="1" applyAlignment="1"/>
    <xf numFmtId="0" fontId="8" fillId="0" borderId="32" xfId="1" applyFont="1" applyBorder="1" applyAlignment="1">
      <alignment horizontal="center" vertical="center" wrapText="1"/>
    </xf>
    <xf numFmtId="0" fontId="8" fillId="0" borderId="11" xfId="1" applyFont="1" applyBorder="1" applyAlignment="1"/>
    <xf numFmtId="0" fontId="8" fillId="0" borderId="7" xfId="1" applyFont="1" applyBorder="1" applyAlignment="1"/>
    <xf numFmtId="0" fontId="8" fillId="2" borderId="34" xfId="1" applyFont="1" applyFill="1" applyBorder="1" applyAlignment="1">
      <alignment horizontal="center" vertical="center" wrapText="1"/>
    </xf>
    <xf numFmtId="0" fontId="8" fillId="2" borderId="8" xfId="1" applyFont="1" applyFill="1" applyBorder="1" applyAlignment="1">
      <alignment horizontal="center" vertical="center" wrapText="1"/>
    </xf>
    <xf numFmtId="0" fontId="8" fillId="2" borderId="12" xfId="1" applyFont="1" applyFill="1" applyBorder="1" applyAlignment="1">
      <alignment horizontal="center" vertical="center" wrapText="1"/>
    </xf>
    <xf numFmtId="0" fontId="8" fillId="0" borderId="35" xfId="1" applyFont="1" applyBorder="1" applyAlignment="1">
      <alignment horizontal="center" vertical="center" wrapText="1"/>
    </xf>
    <xf numFmtId="0" fontId="8" fillId="0" borderId="36" xfId="1" applyFont="1" applyBorder="1" applyAlignment="1">
      <alignment horizontal="center" vertical="center" wrapText="1"/>
    </xf>
    <xf numFmtId="0" fontId="8" fillId="0" borderId="37" xfId="1" applyFont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/>
    <xf numFmtId="0" fontId="8" fillId="0" borderId="2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10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8" fillId="0" borderId="39" xfId="1" applyFont="1" applyBorder="1" applyAlignment="1">
      <alignment horizontal="center" vertical="center" wrapText="1"/>
    </xf>
    <xf numFmtId="0" fontId="8" fillId="2" borderId="11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39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/>
    <xf numFmtId="0" fontId="8" fillId="0" borderId="35" xfId="1" applyFont="1" applyFill="1" applyBorder="1" applyAlignment="1">
      <alignment horizontal="center" vertical="center" wrapText="1"/>
    </xf>
    <xf numFmtId="0" fontId="8" fillId="0" borderId="36" xfId="1" applyFont="1" applyFill="1" applyBorder="1" applyAlignment="1">
      <alignment horizontal="center" vertical="center" wrapText="1"/>
    </xf>
    <xf numFmtId="0" fontId="8" fillId="0" borderId="37" xfId="1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 wrapText="1"/>
    </xf>
    <xf numFmtId="0" fontId="17" fillId="0" borderId="11" xfId="0" applyFont="1" applyBorder="1" applyAlignment="1">
      <alignment horizontal="center" wrapText="1"/>
    </xf>
    <xf numFmtId="0" fontId="17" fillId="0" borderId="7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0" xfId="3" applyFont="1" applyAlignment="1">
      <alignment horizontal="center" vertical="center"/>
    </xf>
    <xf numFmtId="0" fontId="6" fillId="0" borderId="2" xfId="4" applyFont="1" applyBorder="1" applyAlignment="1">
      <alignment horizontal="center" vertical="center" wrapText="1"/>
    </xf>
    <xf numFmtId="0" fontId="6" fillId="0" borderId="11" xfId="4" applyFont="1" applyBorder="1" applyAlignment="1">
      <alignment horizontal="center" vertical="center" wrapText="1"/>
    </xf>
    <xf numFmtId="0" fontId="6" fillId="0" borderId="7" xfId="4" applyFont="1" applyBorder="1" applyAlignment="1">
      <alignment horizontal="center" vertical="center" wrapText="1"/>
    </xf>
    <xf numFmtId="0" fontId="2" fillId="0" borderId="0" xfId="10" applyFont="1" applyAlignment="1">
      <alignment horizontal="center" vertical="center"/>
    </xf>
    <xf numFmtId="0" fontId="41" fillId="0" borderId="0" xfId="10" applyFont="1" applyAlignment="1">
      <alignment horizontal="center" vertical="center"/>
    </xf>
    <xf numFmtId="0" fontId="6" fillId="0" borderId="2" xfId="11" applyFont="1" applyBorder="1" applyAlignment="1">
      <alignment horizontal="center" vertical="center" wrapText="1"/>
    </xf>
    <xf numFmtId="0" fontId="6" fillId="0" borderId="11" xfId="11" applyFont="1" applyBorder="1" applyAlignment="1">
      <alignment horizontal="center"/>
    </xf>
    <xf numFmtId="0" fontId="6" fillId="0" borderId="7" xfId="11" applyFont="1" applyBorder="1" applyAlignment="1">
      <alignment horizontal="center"/>
    </xf>
    <xf numFmtId="0" fontId="1" fillId="0" borderId="11" xfId="11" applyBorder="1" applyAlignment="1"/>
    <xf numFmtId="0" fontId="1" fillId="0" borderId="7" xfId="11" applyBorder="1" applyAlignment="1"/>
    <xf numFmtId="0" fontId="6" fillId="0" borderId="11" xfId="11" applyFont="1" applyBorder="1" applyAlignment="1">
      <alignment horizontal="center" vertical="center" wrapText="1"/>
    </xf>
    <xf numFmtId="0" fontId="6" fillId="0" borderId="7" xfId="11" applyFont="1" applyBorder="1" applyAlignment="1">
      <alignment horizontal="center" vertical="center" wrapText="1"/>
    </xf>
    <xf numFmtId="0" fontId="2" fillId="0" borderId="0" xfId="10" applyFont="1" applyAlignment="1">
      <alignment horizontal="center" vertical="center" wrapText="1"/>
    </xf>
  </cellXfs>
  <cellStyles count="12">
    <cellStyle name="Normalny" xfId="0" builtinId="0"/>
    <cellStyle name="Normalny 10" xfId="3"/>
    <cellStyle name="Normalny 11" xfId="11"/>
    <cellStyle name="Normalny 12" xfId="10"/>
    <cellStyle name="Normalny 15" xfId="5"/>
    <cellStyle name="Normalny 16" xfId="6"/>
    <cellStyle name="Normalny 18" xfId="7"/>
    <cellStyle name="Normalny 19" xfId="8"/>
    <cellStyle name="Normalny 2" xfId="1"/>
    <cellStyle name="Normalny 20" xfId="9"/>
    <cellStyle name="Normalny 3" xfId="2"/>
    <cellStyle name="Normalny 9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IENIE%20STAROSTW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rkusz1"/>
      <sheetName val="GRUNTY"/>
      <sheetName val="Arkusz3"/>
      <sheetName val="BUDYNKI I BUDOWLE"/>
      <sheetName val="2011.."/>
      <sheetName val="ŚRODKI TRANSPORTU"/>
      <sheetName val="Arkusz7"/>
      <sheetName val="WIERZYTELNOŚCI"/>
      <sheetName val="Arkusz9"/>
      <sheetName val="ZABOWIĄZANIA"/>
      <sheetName val="Arkusz11"/>
      <sheetName val="Arkusz12"/>
      <sheetName val="MASZYNY I URZĄDZENIA GR 3-6"/>
      <sheetName val="POZOSTAŁEŚRODKI TRWAŁE GR 8"/>
      <sheetName val="Arkusz2"/>
    </sheetNames>
    <sheetDataSet>
      <sheetData sheetId="0" refreshError="1"/>
      <sheetData sheetId="1">
        <row r="70">
          <cell r="N70">
            <v>432955</v>
          </cell>
          <cell r="O70">
            <v>73229</v>
          </cell>
        </row>
      </sheetData>
      <sheetData sheetId="2" refreshError="1"/>
      <sheetData sheetId="3">
        <row r="127">
          <cell r="N127">
            <v>957467</v>
          </cell>
          <cell r="O127">
            <v>118806</v>
          </cell>
        </row>
      </sheetData>
      <sheetData sheetId="4" refreshError="1"/>
      <sheetData sheetId="5">
        <row r="51">
          <cell r="F51">
            <v>3</v>
          </cell>
          <cell r="G51">
            <v>269661</v>
          </cell>
          <cell r="I51">
            <v>2</v>
          </cell>
          <cell r="J51">
            <v>198317</v>
          </cell>
          <cell r="N51">
            <v>2601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146">
          <cell r="F146">
            <v>57</v>
          </cell>
          <cell r="G146">
            <v>337739</v>
          </cell>
          <cell r="I146">
            <v>38</v>
          </cell>
          <cell r="J146">
            <v>458722</v>
          </cell>
          <cell r="O146">
            <v>6000</v>
          </cell>
        </row>
      </sheetData>
      <sheetData sheetId="13">
        <row r="309">
          <cell r="F309">
            <v>231</v>
          </cell>
          <cell r="G309">
            <v>1226295.0099999998</v>
          </cell>
          <cell r="I309">
            <v>23</v>
          </cell>
          <cell r="J309">
            <v>845897.90000000014</v>
          </cell>
        </row>
      </sheetData>
      <sheetData sheetId="14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2"/>
  <sheetViews>
    <sheetView zoomScaleNormal="100" workbookViewId="0">
      <selection activeCell="D28" sqref="D28"/>
    </sheetView>
  </sheetViews>
  <sheetFormatPr defaultRowHeight="14.25"/>
  <cols>
    <col min="1" max="1" width="3.125" customWidth="1"/>
    <col min="2" max="2" width="0.625" customWidth="1"/>
    <col min="3" max="3" width="14.25" customWidth="1"/>
    <col min="4" max="4" width="6.875" customWidth="1"/>
    <col min="5" max="5" width="9.375" customWidth="1"/>
    <col min="6" max="6" width="6.875" customWidth="1"/>
    <col min="7" max="7" width="8.75" customWidth="1"/>
    <col min="8" max="8" width="5.5" customWidth="1"/>
    <col min="9" max="10" width="9.625" customWidth="1"/>
    <col min="11" max="11" width="8.75" customWidth="1"/>
    <col min="12" max="14" width="8" customWidth="1"/>
  </cols>
  <sheetData>
    <row r="1" spans="1:9" s="105" customFormat="1" ht="19.5" customHeight="1">
      <c r="A1" s="455" t="s">
        <v>69</v>
      </c>
      <c r="B1" s="110"/>
      <c r="C1" s="455" t="s">
        <v>97</v>
      </c>
      <c r="D1" s="458" t="s">
        <v>209</v>
      </c>
      <c r="E1" s="459"/>
      <c r="F1" s="462" t="s">
        <v>210</v>
      </c>
      <c r="G1" s="459"/>
      <c r="H1" s="462" t="s">
        <v>98</v>
      </c>
      <c r="I1" s="459"/>
    </row>
    <row r="2" spans="1:9" s="105" customFormat="1" ht="15" thickBot="1">
      <c r="A2" s="456"/>
      <c r="B2" s="111"/>
      <c r="C2" s="456"/>
      <c r="D2" s="460"/>
      <c r="E2" s="461"/>
      <c r="F2" s="463"/>
      <c r="G2" s="461"/>
      <c r="H2" s="463"/>
      <c r="I2" s="461"/>
    </row>
    <row r="3" spans="1:9" s="105" customFormat="1">
      <c r="A3" s="456"/>
      <c r="B3" s="111"/>
      <c r="C3" s="456"/>
      <c r="D3" s="464" t="s">
        <v>71</v>
      </c>
      <c r="E3" s="453" t="s">
        <v>99</v>
      </c>
      <c r="F3" s="464" t="s">
        <v>71</v>
      </c>
      <c r="G3" s="453" t="s">
        <v>100</v>
      </c>
      <c r="H3" s="464" t="s">
        <v>71</v>
      </c>
      <c r="I3" s="453" t="s">
        <v>10</v>
      </c>
    </row>
    <row r="4" spans="1:9" s="105" customFormat="1" ht="15" thickBot="1">
      <c r="A4" s="457"/>
      <c r="B4" s="112"/>
      <c r="C4" s="457"/>
      <c r="D4" s="465"/>
      <c r="E4" s="454"/>
      <c r="F4" s="465"/>
      <c r="G4" s="454"/>
      <c r="H4" s="465"/>
      <c r="I4" s="454"/>
    </row>
    <row r="5" spans="1:9" s="134" customFormat="1" ht="33.75" customHeight="1">
      <c r="A5" s="130" t="s">
        <v>74</v>
      </c>
      <c r="B5" s="111"/>
      <c r="C5" s="131" t="s">
        <v>101</v>
      </c>
      <c r="D5" s="132">
        <v>502.02330000000001</v>
      </c>
      <c r="E5" s="133">
        <v>47095966</v>
      </c>
      <c r="F5" s="430">
        <v>500.76850000000002</v>
      </c>
      <c r="G5" s="431">
        <v>47324071</v>
      </c>
      <c r="H5" s="432">
        <f>F5-D5</f>
        <v>-1.2547999999999888</v>
      </c>
      <c r="I5" s="133">
        <f>G5-E5</f>
        <v>228105</v>
      </c>
    </row>
    <row r="6" spans="1:9" s="105" customFormat="1" ht="21.75" customHeight="1">
      <c r="A6" s="442" t="s">
        <v>77</v>
      </c>
      <c r="B6" s="113"/>
      <c r="C6" s="451" t="s">
        <v>102</v>
      </c>
      <c r="D6" s="445">
        <v>184</v>
      </c>
      <c r="E6" s="441">
        <v>192262080</v>
      </c>
      <c r="F6" s="447">
        <v>188</v>
      </c>
      <c r="G6" s="452">
        <v>191959684</v>
      </c>
      <c r="H6" s="432"/>
      <c r="I6" s="441">
        <f>G6-E6</f>
        <v>-302396</v>
      </c>
    </row>
    <row r="7" spans="1:9" s="105" customFormat="1" ht="21.75" customHeight="1">
      <c r="A7" s="442"/>
      <c r="B7" s="113"/>
      <c r="C7" s="451"/>
      <c r="D7" s="445"/>
      <c r="E7" s="441"/>
      <c r="F7" s="447"/>
      <c r="G7" s="452"/>
      <c r="H7" s="437">
        <f>F6-D6</f>
        <v>4</v>
      </c>
      <c r="I7" s="441"/>
    </row>
    <row r="8" spans="1:9" s="105" customFormat="1" ht="2.25" customHeight="1">
      <c r="A8" s="449" t="s">
        <v>80</v>
      </c>
      <c r="B8" s="111"/>
      <c r="C8" s="450" t="s">
        <v>85</v>
      </c>
      <c r="D8" s="114"/>
      <c r="E8" s="115"/>
      <c r="F8" s="433"/>
      <c r="G8" s="434"/>
      <c r="H8" s="432">
        <f t="shared" ref="H8:H15" si="0">F8-D8</f>
        <v>0</v>
      </c>
      <c r="I8" s="115"/>
    </row>
    <row r="9" spans="1:9" s="105" customFormat="1" ht="21.75" customHeight="1">
      <c r="A9" s="449"/>
      <c r="B9" s="111"/>
      <c r="C9" s="450"/>
      <c r="D9" s="114"/>
      <c r="E9" s="115"/>
      <c r="F9" s="433"/>
      <c r="G9" s="434"/>
      <c r="H9" s="432">
        <f t="shared" si="0"/>
        <v>0</v>
      </c>
      <c r="I9" s="115"/>
    </row>
    <row r="10" spans="1:9" s="105" customFormat="1" ht="21.75" customHeight="1">
      <c r="A10" s="449"/>
      <c r="B10" s="111"/>
      <c r="C10" s="450"/>
      <c r="D10" s="117">
        <v>5355</v>
      </c>
      <c r="E10" s="116">
        <v>219098</v>
      </c>
      <c r="F10" s="435">
        <v>5657</v>
      </c>
      <c r="G10" s="436">
        <v>916698</v>
      </c>
      <c r="H10" s="432"/>
      <c r="I10" s="116">
        <f>G10-E10</f>
        <v>697600</v>
      </c>
    </row>
    <row r="11" spans="1:9" s="105" customFormat="1" ht="21.75" customHeight="1">
      <c r="A11" s="449" t="s">
        <v>82</v>
      </c>
      <c r="B11" s="118"/>
      <c r="C11" s="450" t="s">
        <v>103</v>
      </c>
      <c r="D11" s="445">
        <v>30</v>
      </c>
      <c r="E11" s="441">
        <v>105123</v>
      </c>
      <c r="F11" s="447">
        <v>31</v>
      </c>
      <c r="G11" s="448">
        <v>321749</v>
      </c>
      <c r="H11" s="432">
        <f t="shared" si="0"/>
        <v>1</v>
      </c>
      <c r="I11" s="441">
        <f>G11-E11</f>
        <v>216626</v>
      </c>
    </row>
    <row r="12" spans="1:9" s="105" customFormat="1" ht="21.75" customHeight="1">
      <c r="A12" s="449"/>
      <c r="B12" s="118"/>
      <c r="C12" s="450"/>
      <c r="D12" s="446"/>
      <c r="E12" s="441"/>
      <c r="F12" s="447"/>
      <c r="G12" s="448"/>
      <c r="H12" s="432">
        <f t="shared" si="0"/>
        <v>0</v>
      </c>
      <c r="I12" s="442"/>
    </row>
    <row r="13" spans="1:9" s="105" customFormat="1" ht="21.75" customHeight="1">
      <c r="A13" s="443" t="s">
        <v>104</v>
      </c>
      <c r="B13" s="111"/>
      <c r="C13" s="119"/>
      <c r="D13" s="445">
        <v>975</v>
      </c>
      <c r="E13" s="441">
        <v>2648650</v>
      </c>
      <c r="F13" s="447">
        <v>1053</v>
      </c>
      <c r="G13" s="448">
        <v>2257409</v>
      </c>
      <c r="H13" s="432"/>
      <c r="I13" s="441">
        <f>G13-E13</f>
        <v>-391241</v>
      </c>
    </row>
    <row r="14" spans="1:9" s="105" customFormat="1" ht="21.75" customHeight="1">
      <c r="A14" s="443"/>
      <c r="B14" s="111"/>
      <c r="C14" s="119" t="s">
        <v>81</v>
      </c>
      <c r="D14" s="446"/>
      <c r="E14" s="441"/>
      <c r="F14" s="447"/>
      <c r="G14" s="448"/>
      <c r="H14" s="437">
        <f>F13-D13</f>
        <v>78</v>
      </c>
      <c r="I14" s="442"/>
    </row>
    <row r="15" spans="1:9" s="105" customFormat="1" ht="21.75" customHeight="1" thickBot="1">
      <c r="A15" s="444"/>
      <c r="B15" s="112"/>
      <c r="C15" s="120"/>
      <c r="D15" s="121"/>
      <c r="E15" s="122"/>
      <c r="F15" s="121"/>
      <c r="G15" s="122"/>
      <c r="H15" s="432">
        <f t="shared" si="0"/>
        <v>0</v>
      </c>
      <c r="I15" s="122"/>
    </row>
    <row r="16" spans="1:9" s="105" customFormat="1" ht="15" thickBot="1">
      <c r="A16" s="438" t="s">
        <v>105</v>
      </c>
      <c r="B16" s="439"/>
      <c r="C16" s="440"/>
      <c r="D16" s="123"/>
      <c r="E16" s="124">
        <f>SUM(E5:E15)</f>
        <v>242330917</v>
      </c>
      <c r="F16" s="123"/>
      <c r="G16" s="125">
        <f>SUM(G5:G15)</f>
        <v>242779611</v>
      </c>
      <c r="H16" s="123"/>
      <c r="I16" s="124">
        <f>SUM(I5:I15)</f>
        <v>448694</v>
      </c>
    </row>
    <row r="17" spans="1:9">
      <c r="A17" s="108"/>
      <c r="B17" s="108"/>
      <c r="C17" s="108"/>
      <c r="D17" s="108"/>
      <c r="E17" s="108"/>
      <c r="F17" s="108"/>
      <c r="G17" s="108"/>
      <c r="H17" s="108"/>
      <c r="I17" s="108"/>
    </row>
    <row r="18" spans="1:9">
      <c r="A18" s="108"/>
      <c r="B18" s="108"/>
      <c r="C18" s="108"/>
      <c r="D18" s="108"/>
      <c r="E18" s="108"/>
      <c r="F18" s="108"/>
      <c r="G18" s="108"/>
      <c r="H18" s="108"/>
      <c r="I18" s="108"/>
    </row>
    <row r="19" spans="1:9" s="82" customFormat="1" ht="11.25">
      <c r="A19" s="109"/>
      <c r="B19" s="109"/>
      <c r="C19" s="109"/>
      <c r="D19" s="126"/>
      <c r="E19" s="127">
        <f>'zest. zbiorcze'!E20</f>
        <v>242330917</v>
      </c>
      <c r="F19" s="126"/>
      <c r="G19" s="127">
        <f>'zest. zbiorcze'!K20</f>
        <v>242779610.88000003</v>
      </c>
      <c r="H19" s="126"/>
      <c r="I19" s="127">
        <f>'zest. zbiorcze'!K20-'zest. zbiorcze'!E20</f>
        <v>448693.88000002503</v>
      </c>
    </row>
    <row r="20" spans="1:9">
      <c r="A20" s="108"/>
      <c r="B20" s="108"/>
      <c r="C20" s="108"/>
      <c r="D20" s="128">
        <f>D5</f>
        <v>502.02330000000001</v>
      </c>
      <c r="E20" s="128"/>
      <c r="F20" s="128">
        <f>F5</f>
        <v>500.76850000000002</v>
      </c>
      <c r="G20" s="128"/>
      <c r="H20" s="128">
        <f>H5</f>
        <v>-1.2547999999999888</v>
      </c>
      <c r="I20" s="128"/>
    </row>
    <row r="21" spans="1:9">
      <c r="A21" s="108"/>
      <c r="B21" s="108"/>
      <c r="C21" s="108"/>
      <c r="D21" s="129">
        <f>SUM(D6:D15)</f>
        <v>6544</v>
      </c>
      <c r="E21" s="128"/>
      <c r="F21" s="129">
        <f>SUM(F6:F15)</f>
        <v>6929</v>
      </c>
      <c r="G21" s="128"/>
      <c r="H21" s="129">
        <f>SUM(H6:H15)</f>
        <v>83</v>
      </c>
      <c r="I21" s="128"/>
    </row>
    <row r="22" spans="1:9">
      <c r="H22" s="16"/>
    </row>
  </sheetData>
  <mergeCells count="34">
    <mergeCell ref="I3:I4"/>
    <mergeCell ref="A1:A4"/>
    <mergeCell ref="C1:C4"/>
    <mergeCell ref="D1:E2"/>
    <mergeCell ref="F1:G2"/>
    <mergeCell ref="H1:I2"/>
    <mergeCell ref="D3:D4"/>
    <mergeCell ref="E3:E4"/>
    <mergeCell ref="F3:F4"/>
    <mergeCell ref="G3:G4"/>
    <mergeCell ref="H3:H4"/>
    <mergeCell ref="I6:I7"/>
    <mergeCell ref="A8:A10"/>
    <mergeCell ref="C8:C10"/>
    <mergeCell ref="A11:A12"/>
    <mergeCell ref="C11:C12"/>
    <mergeCell ref="D11:D12"/>
    <mergeCell ref="E11:E12"/>
    <mergeCell ref="F11:F12"/>
    <mergeCell ref="G11:G12"/>
    <mergeCell ref="A6:A7"/>
    <mergeCell ref="C6:C7"/>
    <mergeCell ref="D6:D7"/>
    <mergeCell ref="E6:E7"/>
    <mergeCell ref="F6:F7"/>
    <mergeCell ref="G6:G7"/>
    <mergeCell ref="A16:C16"/>
    <mergeCell ref="I11:I12"/>
    <mergeCell ref="A13:A15"/>
    <mergeCell ref="D13:D14"/>
    <mergeCell ref="E13:E14"/>
    <mergeCell ref="F13:F14"/>
    <mergeCell ref="G13:G14"/>
    <mergeCell ref="I13:I14"/>
  </mergeCells>
  <pageMargins left="0.7" right="0.7" top="0.75" bottom="0.75" header="0.3" footer="0.3"/>
  <pageSetup paperSize="9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B2:H20"/>
  <sheetViews>
    <sheetView workbookViewId="0">
      <selection activeCell="B1" sqref="B1:H21"/>
    </sheetView>
  </sheetViews>
  <sheetFormatPr defaultRowHeight="14.25"/>
  <cols>
    <col min="3" max="3" width="14.25" customWidth="1"/>
  </cols>
  <sheetData>
    <row r="2" spans="2:8">
      <c r="B2" s="404"/>
      <c r="C2" s="404"/>
      <c r="D2" s="404"/>
      <c r="E2" s="404"/>
      <c r="F2" s="404"/>
      <c r="G2" s="404"/>
      <c r="H2" s="404"/>
    </row>
    <row r="3" spans="2:8">
      <c r="B3" s="404"/>
      <c r="C3" s="404"/>
      <c r="D3" s="404"/>
      <c r="E3" s="404"/>
      <c r="F3" s="3" t="s">
        <v>254</v>
      </c>
      <c r="G3" s="404"/>
      <c r="H3" s="404"/>
    </row>
    <row r="4" spans="2:8">
      <c r="B4" s="404"/>
      <c r="C4" s="404"/>
      <c r="D4" s="404"/>
      <c r="E4" s="404"/>
      <c r="F4" s="12" t="s">
        <v>226</v>
      </c>
      <c r="G4" s="404"/>
      <c r="H4" s="404"/>
    </row>
    <row r="5" spans="2:8">
      <c r="B5" s="404"/>
      <c r="C5" s="404"/>
      <c r="D5" s="404"/>
      <c r="E5" s="404"/>
      <c r="F5" s="12" t="s">
        <v>227</v>
      </c>
      <c r="G5" s="404"/>
      <c r="H5" s="404"/>
    </row>
    <row r="6" spans="2:8">
      <c r="B6" s="404"/>
      <c r="C6" s="404"/>
      <c r="D6" s="404"/>
      <c r="E6" s="404"/>
      <c r="F6" s="12" t="s">
        <v>228</v>
      </c>
      <c r="G6" s="404"/>
      <c r="H6" s="404"/>
    </row>
    <row r="7" spans="2:8">
      <c r="B7" s="404"/>
      <c r="C7" s="404"/>
      <c r="D7" s="404"/>
      <c r="E7" s="404"/>
      <c r="F7" s="404"/>
      <c r="G7" s="404"/>
      <c r="H7" s="404"/>
    </row>
    <row r="8" spans="2:8">
      <c r="B8" s="596" t="s">
        <v>229</v>
      </c>
      <c r="C8" s="596"/>
      <c r="D8" s="596"/>
      <c r="E8" s="596"/>
      <c r="F8" s="596"/>
      <c r="G8" s="404"/>
      <c r="H8" s="404"/>
    </row>
    <row r="9" spans="2:8">
      <c r="B9" s="588" t="s">
        <v>211</v>
      </c>
      <c r="C9" s="588"/>
      <c r="D9" s="588"/>
      <c r="E9" s="588"/>
      <c r="F9" s="588"/>
      <c r="G9" s="404"/>
      <c r="H9" s="404"/>
    </row>
    <row r="10" spans="2:8">
      <c r="B10" s="405"/>
      <c r="C10" s="405"/>
      <c r="D10" s="405"/>
      <c r="E10" s="405"/>
      <c r="F10" s="405"/>
      <c r="G10" s="404"/>
      <c r="H10" s="404"/>
    </row>
    <row r="11" spans="2:8">
      <c r="B11" s="405"/>
      <c r="C11" s="405"/>
      <c r="D11" s="404"/>
      <c r="E11" s="3"/>
      <c r="F11" s="405"/>
      <c r="G11" s="404"/>
      <c r="H11" s="404"/>
    </row>
    <row r="12" spans="2:8">
      <c r="B12" s="406"/>
      <c r="C12" s="406"/>
      <c r="D12" s="404"/>
      <c r="E12" s="3"/>
      <c r="F12" s="407"/>
      <c r="G12" s="404"/>
      <c r="H12" s="404"/>
    </row>
    <row r="13" spans="2:8">
      <c r="B13" s="408"/>
      <c r="C13" s="409"/>
      <c r="D13" s="404"/>
      <c r="E13" s="3"/>
      <c r="F13" s="409"/>
      <c r="G13" s="404"/>
      <c r="H13" s="404"/>
    </row>
    <row r="14" spans="2:8">
      <c r="B14" s="589" t="s">
        <v>4</v>
      </c>
      <c r="C14" s="589" t="s">
        <v>230</v>
      </c>
      <c r="D14" s="589" t="s">
        <v>231</v>
      </c>
      <c r="E14" s="589" t="s">
        <v>232</v>
      </c>
      <c r="F14" s="589" t="s">
        <v>233</v>
      </c>
      <c r="G14" s="404"/>
      <c r="H14" s="404"/>
    </row>
    <row r="15" spans="2:8">
      <c r="B15" s="590"/>
      <c r="C15" s="592"/>
      <c r="D15" s="594"/>
      <c r="E15" s="594"/>
      <c r="F15" s="594"/>
      <c r="G15" s="404"/>
      <c r="H15" s="404"/>
    </row>
    <row r="16" spans="2:8">
      <c r="B16" s="590"/>
      <c r="C16" s="592"/>
      <c r="D16" s="594"/>
      <c r="E16" s="594"/>
      <c r="F16" s="594"/>
      <c r="G16" s="404"/>
      <c r="H16" s="404"/>
    </row>
    <row r="17" spans="2:8">
      <c r="B17" s="591"/>
      <c r="C17" s="593"/>
      <c r="D17" s="595"/>
      <c r="E17" s="595"/>
      <c r="F17" s="595"/>
      <c r="G17" s="404"/>
      <c r="H17" s="404"/>
    </row>
    <row r="18" spans="2:8">
      <c r="B18" s="410">
        <v>1</v>
      </c>
      <c r="C18" s="410">
        <v>2</v>
      </c>
      <c r="D18" s="411">
        <v>3</v>
      </c>
      <c r="E18" s="410">
        <v>4</v>
      </c>
      <c r="F18" s="411">
        <v>5</v>
      </c>
      <c r="G18" s="404"/>
      <c r="H18" s="404"/>
    </row>
    <row r="19" spans="2:8">
      <c r="B19" s="412"/>
      <c r="C19" s="413"/>
      <c r="D19" s="196"/>
      <c r="E19" s="414"/>
      <c r="F19" s="196"/>
      <c r="G19" s="404"/>
      <c r="H19" s="404"/>
    </row>
    <row r="20" spans="2:8" ht="33.75">
      <c r="B20" s="415" t="s">
        <v>128</v>
      </c>
      <c r="C20" s="416" t="s">
        <v>234</v>
      </c>
      <c r="D20" s="417">
        <v>200000</v>
      </c>
      <c r="E20" s="418">
        <v>7800000</v>
      </c>
      <c r="F20" s="417">
        <f>E20-D20</f>
        <v>7600000</v>
      </c>
      <c r="G20" s="404"/>
      <c r="H20" s="404"/>
    </row>
  </sheetData>
  <mergeCells count="7">
    <mergeCell ref="B8:F8"/>
    <mergeCell ref="B9:F9"/>
    <mergeCell ref="B14:B17"/>
    <mergeCell ref="C14:C17"/>
    <mergeCell ref="D14:D17"/>
    <mergeCell ref="E14:E17"/>
    <mergeCell ref="F14:F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42"/>
  <sheetViews>
    <sheetView zoomScaleNormal="100" workbookViewId="0">
      <selection sqref="A1:N31"/>
    </sheetView>
  </sheetViews>
  <sheetFormatPr defaultRowHeight="14.25"/>
  <cols>
    <col min="1" max="1" width="2.625" customWidth="1"/>
    <col min="2" max="2" width="16" customWidth="1"/>
    <col min="3" max="3" width="4" customWidth="1"/>
    <col min="4" max="4" width="8" customWidth="1"/>
    <col min="5" max="5" width="8.625" customWidth="1"/>
    <col min="6" max="6" width="7.75" customWidth="1"/>
    <col min="7" max="7" width="8.625" customWidth="1"/>
    <col min="8" max="8" width="7.75" customWidth="1"/>
    <col min="9" max="9" width="8.875" customWidth="1"/>
    <col min="10" max="10" width="9.625" customWidth="1"/>
    <col min="11" max="11" width="8.75" customWidth="1"/>
    <col min="12" max="12" width="8.625" customWidth="1"/>
    <col min="13" max="13" width="10.375" customWidth="1"/>
    <col min="14" max="14" width="8" customWidth="1"/>
  </cols>
  <sheetData>
    <row r="1" spans="1:14" s="73" customFormat="1" ht="31.5" customHeight="1">
      <c r="A1" s="472" t="s">
        <v>256</v>
      </c>
      <c r="B1" s="473"/>
      <c r="C1" s="473"/>
      <c r="D1" s="473"/>
      <c r="E1" s="473"/>
      <c r="F1" s="473"/>
      <c r="G1" s="473"/>
      <c r="H1" s="473"/>
      <c r="I1" s="473"/>
      <c r="J1" s="473"/>
      <c r="K1" s="473"/>
      <c r="L1"/>
      <c r="M1"/>
      <c r="N1"/>
    </row>
    <row r="2" spans="1:14" s="73" customFormat="1" ht="15.75" customHeight="1">
      <c r="A2"/>
      <c r="B2"/>
      <c r="C2"/>
      <c r="D2"/>
      <c r="E2"/>
      <c r="F2"/>
      <c r="G2"/>
      <c r="H2"/>
      <c r="I2"/>
      <c r="J2"/>
      <c r="L2" s="257" t="s">
        <v>190</v>
      </c>
      <c r="M2"/>
      <c r="N2"/>
    </row>
    <row r="3" spans="1:14" s="73" customFormat="1" ht="17.25" customHeight="1">
      <c r="A3" s="253"/>
      <c r="B3" s="253"/>
      <c r="C3" s="253"/>
      <c r="D3" s="253"/>
      <c r="E3" s="253"/>
      <c r="F3" s="253"/>
      <c r="G3" s="253"/>
      <c r="H3" s="253"/>
      <c r="I3" s="253"/>
      <c r="J3" s="253"/>
      <c r="L3" s="257" t="s">
        <v>2</v>
      </c>
      <c r="M3" s="253"/>
      <c r="N3" s="253"/>
    </row>
    <row r="4" spans="1:14">
      <c r="L4" s="77" t="s">
        <v>3</v>
      </c>
      <c r="M4" s="10"/>
    </row>
    <row r="5" spans="1:14" ht="14.25" customHeight="1">
      <c r="A5" s="14"/>
      <c r="B5" s="14"/>
      <c r="C5" s="14"/>
      <c r="D5" s="14"/>
      <c r="E5" s="14"/>
      <c r="F5" s="14"/>
      <c r="G5" s="14"/>
      <c r="H5" s="14"/>
      <c r="I5" s="14"/>
      <c r="J5" s="14"/>
      <c r="K5" s="477"/>
      <c r="L5" s="477"/>
      <c r="M5" s="477"/>
      <c r="N5" s="14"/>
    </row>
    <row r="6" spans="1:14" s="29" customFormat="1" ht="24.75" customHeight="1">
      <c r="A6" s="143"/>
      <c r="B6" s="144"/>
      <c r="C6" s="140"/>
      <c r="D6" s="468" t="s">
        <v>212</v>
      </c>
      <c r="E6" s="469"/>
      <c r="F6" s="474" t="s">
        <v>5</v>
      </c>
      <c r="G6" s="475"/>
      <c r="H6" s="475"/>
      <c r="I6" s="476"/>
      <c r="J6" s="468" t="s">
        <v>213</v>
      </c>
      <c r="K6" s="469"/>
      <c r="L6" s="474" t="s">
        <v>214</v>
      </c>
      <c r="M6" s="475"/>
      <c r="N6" s="476"/>
    </row>
    <row r="7" spans="1:14" s="29" customFormat="1" ht="19.5" customHeight="1">
      <c r="A7" s="145" t="s">
        <v>69</v>
      </c>
      <c r="B7" s="141" t="s">
        <v>70</v>
      </c>
      <c r="C7" s="141" t="s">
        <v>87</v>
      </c>
      <c r="D7" s="151" t="s">
        <v>71</v>
      </c>
      <c r="E7" s="151" t="s">
        <v>10</v>
      </c>
      <c r="F7" s="466" t="s">
        <v>6</v>
      </c>
      <c r="G7" s="467"/>
      <c r="H7" s="468" t="s">
        <v>72</v>
      </c>
      <c r="I7" s="469"/>
      <c r="J7" s="157" t="s">
        <v>71</v>
      </c>
      <c r="K7" s="151" t="s">
        <v>10</v>
      </c>
      <c r="L7" s="470" t="s">
        <v>23</v>
      </c>
      <c r="M7" s="466" t="s">
        <v>73</v>
      </c>
      <c r="N7" s="469"/>
    </row>
    <row r="8" spans="1:14" s="29" customFormat="1" ht="19.5">
      <c r="A8" s="146"/>
      <c r="B8" s="142"/>
      <c r="C8" s="142"/>
      <c r="D8" s="152"/>
      <c r="E8" s="152"/>
      <c r="F8" s="157" t="s">
        <v>71</v>
      </c>
      <c r="G8" s="151" t="s">
        <v>10</v>
      </c>
      <c r="H8" s="158" t="s">
        <v>71</v>
      </c>
      <c r="I8" s="159" t="s">
        <v>10</v>
      </c>
      <c r="J8" s="146"/>
      <c r="K8" s="146"/>
      <c r="L8" s="471"/>
      <c r="M8" s="251" t="s">
        <v>14</v>
      </c>
      <c r="N8" s="251" t="s">
        <v>15</v>
      </c>
    </row>
    <row r="9" spans="1:14" s="29" customFormat="1" ht="9.75">
      <c r="A9" s="143"/>
      <c r="B9" s="145"/>
      <c r="C9" s="285"/>
      <c r="D9" s="153"/>
      <c r="E9" s="154"/>
      <c r="F9" s="74"/>
      <c r="G9" s="74"/>
      <c r="H9" s="75"/>
      <c r="I9" s="74"/>
      <c r="J9" s="155"/>
      <c r="K9" s="153"/>
      <c r="L9" s="74"/>
      <c r="M9" s="76"/>
      <c r="N9" s="74"/>
    </row>
    <row r="10" spans="1:14" s="29" customFormat="1" ht="9.75">
      <c r="A10" s="145" t="s">
        <v>74</v>
      </c>
      <c r="B10" s="305" t="s">
        <v>75</v>
      </c>
      <c r="C10" s="285" t="s">
        <v>76</v>
      </c>
      <c r="D10" s="282">
        <f>GRUPA0!C15</f>
        <v>502.02330000000001</v>
      </c>
      <c r="E10" s="283">
        <f>GRUPA0!D15</f>
        <v>47095966</v>
      </c>
      <c r="F10" s="284">
        <f>GRUPA0!F15</f>
        <v>4.7613999999999992</v>
      </c>
      <c r="G10" s="285">
        <f>GRUPA0!G15</f>
        <v>1650900.1500000001</v>
      </c>
      <c r="H10" s="286">
        <f>GRUPA0!I15</f>
        <v>6.0162000000000004</v>
      </c>
      <c r="I10" s="285">
        <f>GRUPA0!J15</f>
        <v>1422795.4200000002</v>
      </c>
      <c r="J10" s="282">
        <f>GRUPA0!K15</f>
        <v>500.76849999999996</v>
      </c>
      <c r="K10" s="287">
        <f>GRUPA0!L15</f>
        <v>47324070.729999997</v>
      </c>
      <c r="L10" s="285">
        <f>GRUPA0!M15</f>
        <v>506184</v>
      </c>
      <c r="M10" s="285">
        <f>GRUPA0!N15</f>
        <v>432955</v>
      </c>
      <c r="N10" s="285">
        <f>GRUPA0!O15</f>
        <v>73229</v>
      </c>
    </row>
    <row r="11" spans="1:14" s="29" customFormat="1" ht="12.75" customHeight="1">
      <c r="A11" s="145"/>
      <c r="B11" s="305"/>
      <c r="C11" s="285"/>
      <c r="D11" s="288"/>
      <c r="E11" s="283"/>
      <c r="F11" s="289"/>
      <c r="G11" s="285"/>
      <c r="H11" s="290"/>
      <c r="I11" s="285"/>
      <c r="J11" s="287"/>
      <c r="K11" s="287"/>
      <c r="L11" s="285"/>
      <c r="M11" s="285"/>
      <c r="N11" s="285"/>
    </row>
    <row r="12" spans="1:14" s="59" customFormat="1" ht="9.75">
      <c r="A12" s="145" t="s">
        <v>77</v>
      </c>
      <c r="B12" s="305" t="s">
        <v>78</v>
      </c>
      <c r="C12" s="285" t="s">
        <v>79</v>
      </c>
      <c r="D12" s="287">
        <f>'GRUPA1-2 '!C29</f>
        <v>184</v>
      </c>
      <c r="E12" s="283">
        <f>'GRUPA1-2 '!D29</f>
        <v>192262080</v>
      </c>
      <c r="F12" s="291">
        <f>'GRUPA1-2 '!F29</f>
        <v>43</v>
      </c>
      <c r="G12" s="292">
        <f>'GRUPA1-2 '!G29</f>
        <v>30559661.240000002</v>
      </c>
      <c r="H12" s="290">
        <f>'GRUPA1-2 '!I29</f>
        <v>39</v>
      </c>
      <c r="I12" s="285">
        <f>'GRUPA1-2 '!J29</f>
        <v>30862057.420000002</v>
      </c>
      <c r="J12" s="287">
        <f>'GRUPA1-2 '!K29</f>
        <v>188</v>
      </c>
      <c r="K12" s="287">
        <f>'GRUPA1-2 '!L29</f>
        <v>191959683.81999999</v>
      </c>
      <c r="L12" s="285">
        <f>'GRUPA1-2 '!M29</f>
        <v>1523829</v>
      </c>
      <c r="M12" s="285">
        <f>'GRUPA1-2 '!N29</f>
        <v>957467</v>
      </c>
      <c r="N12" s="285">
        <f>'GRUPA1-2 '!O29</f>
        <v>566362</v>
      </c>
    </row>
    <row r="13" spans="1:14" s="78" customFormat="1" ht="9.75">
      <c r="A13" s="147"/>
      <c r="B13" s="306"/>
      <c r="C13" s="296"/>
      <c r="D13" s="293"/>
      <c r="E13" s="294"/>
      <c r="F13" s="295"/>
      <c r="G13" s="296"/>
      <c r="H13" s="297"/>
      <c r="I13" s="296"/>
      <c r="J13" s="293"/>
      <c r="K13" s="293"/>
      <c r="L13" s="296"/>
      <c r="M13" s="296"/>
      <c r="N13" s="296"/>
    </row>
    <row r="14" spans="1:14" s="59" customFormat="1" ht="12.75" customHeight="1">
      <c r="A14" s="145" t="s">
        <v>80</v>
      </c>
      <c r="B14" s="305" t="s">
        <v>81</v>
      </c>
      <c r="C14" s="285" t="s">
        <v>79</v>
      </c>
      <c r="D14" s="287">
        <f>'GRUPA3-6'!C27</f>
        <v>975</v>
      </c>
      <c r="E14" s="283">
        <f>'GRUPA3-6'!D27</f>
        <v>2648650</v>
      </c>
      <c r="F14" s="291">
        <f>'GRUPA3-6'!F27</f>
        <v>148</v>
      </c>
      <c r="G14" s="285">
        <f>'GRUPA3-6'!G27</f>
        <v>622010.5</v>
      </c>
      <c r="H14" s="290">
        <f>'GRUPA3-6'!I27</f>
        <v>70</v>
      </c>
      <c r="I14" s="285">
        <f>'GRUPA3-6'!J27</f>
        <v>1013251.63</v>
      </c>
      <c r="J14" s="287">
        <f>'GRUPA3-6'!K27</f>
        <v>1053</v>
      </c>
      <c r="K14" s="287">
        <f>'GRUPA3-6'!L27</f>
        <v>2257408.87</v>
      </c>
      <c r="L14" s="285">
        <f>'GRUPA3-6'!M27</f>
        <v>6000</v>
      </c>
      <c r="M14" s="285">
        <f>'GRUPA3-6'!N27</f>
        <v>0</v>
      </c>
      <c r="N14" s="285">
        <f>'GRUPA3-6'!O27</f>
        <v>6000</v>
      </c>
    </row>
    <row r="15" spans="1:14" s="78" customFormat="1" ht="9.75">
      <c r="A15" s="147"/>
      <c r="B15" s="306"/>
      <c r="C15" s="296"/>
      <c r="D15" s="298"/>
      <c r="E15" s="294"/>
      <c r="F15" s="295"/>
      <c r="G15" s="296"/>
      <c r="H15" s="297"/>
      <c r="I15" s="296"/>
      <c r="J15" s="293"/>
      <c r="K15" s="293"/>
      <c r="L15" s="296"/>
      <c r="M15" s="296"/>
      <c r="N15" s="296"/>
    </row>
    <row r="16" spans="1:14" s="59" customFormat="1" ht="9.75">
      <c r="A16" s="145" t="s">
        <v>82</v>
      </c>
      <c r="B16" s="305" t="s">
        <v>83</v>
      </c>
      <c r="C16" s="285" t="s">
        <v>79</v>
      </c>
      <c r="D16" s="299">
        <f>'GRUPA 7'!C21</f>
        <v>30</v>
      </c>
      <c r="E16" s="283">
        <f>'GRUPA 7'!D21</f>
        <v>105123</v>
      </c>
      <c r="F16" s="291">
        <f>'GRUPA 7'!F21</f>
        <v>5</v>
      </c>
      <c r="G16" s="285">
        <f>'GRUPA 7'!G21</f>
        <v>547818</v>
      </c>
      <c r="H16" s="290">
        <f>'GRUPA 7'!I21</f>
        <v>4</v>
      </c>
      <c r="I16" s="285">
        <f>'GRUPA 7'!J21</f>
        <v>331192</v>
      </c>
      <c r="J16" s="287">
        <f>'GRUPA 7'!K21</f>
        <v>31</v>
      </c>
      <c r="K16" s="287">
        <f>'GRUPA 7'!L21</f>
        <v>321749</v>
      </c>
      <c r="L16" s="285">
        <f>'GRUPA 7'!M21</f>
        <v>5497.24</v>
      </c>
      <c r="M16" s="285">
        <f>'GRUPA 7'!N21</f>
        <v>4351</v>
      </c>
      <c r="N16" s="285">
        <f>'GRUPA 7'!O21</f>
        <v>1146.24</v>
      </c>
    </row>
    <row r="17" spans="1:14" s="78" customFormat="1" ht="9.75">
      <c r="A17" s="147"/>
      <c r="B17" s="306"/>
      <c r="C17" s="296"/>
      <c r="D17" s="298"/>
      <c r="E17" s="294"/>
      <c r="F17" s="295"/>
      <c r="G17" s="296"/>
      <c r="H17" s="297"/>
      <c r="I17" s="296"/>
      <c r="J17" s="293"/>
      <c r="K17" s="293"/>
      <c r="L17" s="296"/>
      <c r="M17" s="296"/>
      <c r="N17" s="296"/>
    </row>
    <row r="18" spans="1:14" s="78" customFormat="1" ht="9.75">
      <c r="A18" s="145" t="s">
        <v>84</v>
      </c>
      <c r="B18" s="305" t="s">
        <v>85</v>
      </c>
      <c r="C18" s="285" t="s">
        <v>79</v>
      </c>
      <c r="D18" s="299">
        <f>GRUPA8!C25</f>
        <v>5355</v>
      </c>
      <c r="E18" s="283">
        <f>GRUPA8!D25</f>
        <v>219098</v>
      </c>
      <c r="F18" s="291">
        <f>GRUPA8!F25</f>
        <v>341</v>
      </c>
      <c r="G18" s="285">
        <f>GRUPA8!G25</f>
        <v>1648123.4</v>
      </c>
      <c r="H18" s="290">
        <f>GRUPA8!I25</f>
        <v>37</v>
      </c>
      <c r="I18" s="285">
        <f>GRUPA8!J25</f>
        <v>950522.94000000018</v>
      </c>
      <c r="J18" s="287">
        <f>GRUPA8!K25</f>
        <v>5659</v>
      </c>
      <c r="K18" s="287">
        <f>GRUPA8!L25</f>
        <v>916698.45999999973</v>
      </c>
      <c r="L18" s="285">
        <f>GRUPA8!M25</f>
        <v>0</v>
      </c>
      <c r="M18" s="285">
        <f>GRUPA8!N25</f>
        <v>0</v>
      </c>
      <c r="N18" s="285">
        <f>GRUPA8!O25</f>
        <v>0</v>
      </c>
    </row>
    <row r="19" spans="1:14" s="78" customFormat="1" ht="9.75">
      <c r="A19" s="148"/>
      <c r="B19" s="307"/>
      <c r="C19" s="303"/>
      <c r="D19" s="300"/>
      <c r="E19" s="301"/>
      <c r="F19" s="302"/>
      <c r="G19" s="303"/>
      <c r="H19" s="304"/>
      <c r="I19" s="303"/>
      <c r="J19" s="287"/>
      <c r="K19" s="287"/>
      <c r="L19" s="303"/>
      <c r="M19" s="303"/>
      <c r="N19" s="303"/>
    </row>
    <row r="20" spans="1:14" s="79" customFormat="1" ht="9">
      <c r="A20" s="149"/>
      <c r="B20" s="150" t="s">
        <v>86</v>
      </c>
      <c r="C20" s="156"/>
      <c r="D20" s="308"/>
      <c r="E20" s="309">
        <f>E10+E12+E14+E16+E18</f>
        <v>242330917</v>
      </c>
      <c r="F20" s="310"/>
      <c r="G20" s="311">
        <f>G10+G12+G14+G16+G18</f>
        <v>35028513.289999999</v>
      </c>
      <c r="H20" s="311"/>
      <c r="I20" s="312">
        <f>I10+I12+I14+I16+I18</f>
        <v>34579819.409999996</v>
      </c>
      <c r="J20" s="313"/>
      <c r="K20" s="313">
        <f t="shared" ref="K20" si="0">E20+G20-I20</f>
        <v>242779610.88000003</v>
      </c>
      <c r="L20" s="312">
        <f>L10+L12+L14+L16</f>
        <v>2041510.24</v>
      </c>
      <c r="M20" s="312">
        <f>M10+M12+M14+M16+M18</f>
        <v>1394773</v>
      </c>
      <c r="N20" s="313">
        <f>N10+N12+N14+N16+N18</f>
        <v>646737.24</v>
      </c>
    </row>
    <row r="21" spans="1:14" s="97" customFormat="1" ht="9">
      <c r="A21" s="90"/>
      <c r="B21" s="91"/>
      <c r="C21" s="92"/>
      <c r="D21" s="93"/>
      <c r="E21" s="94"/>
      <c r="F21" s="95"/>
      <c r="G21" s="94"/>
      <c r="H21" s="94"/>
      <c r="I21" s="94"/>
      <c r="J21" s="96"/>
      <c r="K21" s="94"/>
      <c r="L21" s="94"/>
      <c r="M21" s="94"/>
      <c r="N21" s="94"/>
    </row>
    <row r="22" spans="1:14" s="97" customFormat="1" ht="9.75">
      <c r="A22" s="90"/>
      <c r="B22" s="266" t="s">
        <v>120</v>
      </c>
      <c r="C22" s="92"/>
      <c r="D22" s="93"/>
      <c r="E22" s="94"/>
      <c r="F22" s="95"/>
      <c r="G22" s="94"/>
      <c r="H22" s="94"/>
      <c r="I22" s="94"/>
      <c r="J22" s="96"/>
      <c r="K22" s="94"/>
      <c r="L22" s="94"/>
      <c r="M22" s="94"/>
      <c r="N22" s="94"/>
    </row>
    <row r="23" spans="1:14" s="97" customFormat="1" ht="9.75">
      <c r="A23" s="90"/>
      <c r="B23" s="266"/>
      <c r="C23" s="92"/>
      <c r="D23" s="93"/>
      <c r="E23" s="94"/>
      <c r="F23" s="95"/>
      <c r="G23" s="94"/>
      <c r="H23" s="94"/>
      <c r="I23" s="94"/>
      <c r="J23" s="96"/>
      <c r="K23" s="94"/>
      <c r="L23" s="94"/>
      <c r="M23" s="94"/>
      <c r="N23" s="94"/>
    </row>
    <row r="24" spans="1:14" s="97" customFormat="1" ht="9.75">
      <c r="A24" s="90"/>
      <c r="B24" s="266"/>
      <c r="C24" s="92"/>
      <c r="D24" s="93"/>
      <c r="E24" s="94"/>
      <c r="F24" s="95"/>
      <c r="G24" s="94"/>
      <c r="H24" s="94"/>
      <c r="I24" s="94"/>
      <c r="J24" s="96"/>
      <c r="K24" s="94"/>
      <c r="L24" s="94"/>
      <c r="M24" s="94"/>
      <c r="N24" s="94"/>
    </row>
    <row r="25" spans="1:14" s="97" customFormat="1" ht="9.75">
      <c r="A25" s="90"/>
      <c r="B25" s="266"/>
      <c r="C25" s="92"/>
      <c r="D25" s="93"/>
      <c r="E25" s="94"/>
      <c r="F25" s="95"/>
      <c r="G25" s="94"/>
      <c r="H25" s="94"/>
      <c r="I25" s="94"/>
      <c r="J25" s="96"/>
      <c r="K25" s="94"/>
      <c r="L25" s="94"/>
      <c r="M25" s="94"/>
      <c r="N25" s="94"/>
    </row>
    <row r="26" spans="1:14" s="97" customFormat="1" ht="9.75">
      <c r="A26" s="90"/>
      <c r="B26" s="266"/>
      <c r="C26" s="92"/>
      <c r="D26" s="93"/>
      <c r="E26" s="94"/>
      <c r="F26" s="95"/>
      <c r="G26" s="94"/>
      <c r="H26" s="94"/>
      <c r="I26" s="94"/>
      <c r="J26" s="96"/>
      <c r="K26" s="94"/>
      <c r="L26" s="94"/>
      <c r="M26" s="94"/>
      <c r="N26" s="94"/>
    </row>
    <row r="27" spans="1:14" s="97" customFormat="1" ht="9.75">
      <c r="A27" s="90"/>
      <c r="B27" s="266"/>
      <c r="C27" s="92"/>
      <c r="D27" s="93"/>
      <c r="E27" s="94"/>
      <c r="F27" s="95"/>
      <c r="G27" s="94"/>
      <c r="H27" s="94"/>
      <c r="I27" s="94"/>
      <c r="J27" s="96"/>
      <c r="K27" s="94"/>
      <c r="L27" s="94"/>
      <c r="M27" s="94"/>
      <c r="N27" s="94"/>
    </row>
    <row r="28" spans="1:14" s="97" customFormat="1" ht="9.75">
      <c r="A28" s="90"/>
      <c r="B28" s="266"/>
      <c r="C28" s="92"/>
      <c r="D28" s="93"/>
      <c r="E28" s="94"/>
      <c r="F28" s="95"/>
      <c r="G28" s="94"/>
      <c r="H28" s="94"/>
      <c r="I28" s="94"/>
      <c r="J28" s="96"/>
      <c r="K28" s="94"/>
      <c r="L28" s="94"/>
      <c r="M28" s="94"/>
      <c r="N28" s="94"/>
    </row>
    <row r="29" spans="1:14" s="97" customFormat="1" ht="9.75">
      <c r="A29" s="90"/>
      <c r="B29" s="266"/>
      <c r="C29" s="92"/>
      <c r="D29" s="93"/>
      <c r="E29" s="94"/>
      <c r="F29" s="95"/>
      <c r="G29" s="94"/>
      <c r="H29" s="94"/>
      <c r="I29" s="94"/>
      <c r="J29" s="96"/>
      <c r="K29" s="94"/>
      <c r="L29" s="94"/>
      <c r="M29" s="94"/>
      <c r="N29" s="94"/>
    </row>
    <row r="30" spans="1:14" s="97" customFormat="1" ht="9.75">
      <c r="A30" s="90"/>
      <c r="B30" s="266"/>
      <c r="C30" s="92"/>
      <c r="D30" s="93"/>
      <c r="E30" s="94"/>
      <c r="F30" s="95"/>
      <c r="G30" s="94"/>
      <c r="H30" s="94"/>
      <c r="I30" s="94"/>
      <c r="J30" s="96"/>
      <c r="K30" s="94"/>
      <c r="L30" s="94"/>
      <c r="M30" s="94"/>
      <c r="N30" s="94"/>
    </row>
    <row r="31" spans="1:14" s="97" customFormat="1" ht="9.75">
      <c r="A31" s="90"/>
      <c r="B31" s="266" t="s">
        <v>121</v>
      </c>
      <c r="C31" s="92"/>
      <c r="D31" s="93"/>
      <c r="E31" s="94"/>
      <c r="F31" s="95"/>
      <c r="G31" s="94"/>
      <c r="H31" s="94"/>
      <c r="I31" s="94"/>
      <c r="J31" s="96"/>
      <c r="K31" s="94"/>
      <c r="L31" s="94"/>
      <c r="M31" s="94"/>
      <c r="N31" s="94"/>
    </row>
    <row r="32" spans="1:14" s="97" customFormat="1" ht="9.75">
      <c r="A32" s="90"/>
      <c r="B32" s="266"/>
      <c r="C32" s="92"/>
      <c r="D32" s="93"/>
      <c r="E32" s="94"/>
      <c r="F32" s="95"/>
      <c r="G32" s="94"/>
      <c r="H32" s="94"/>
      <c r="I32" s="94"/>
      <c r="J32" s="96"/>
      <c r="K32" s="94"/>
      <c r="L32" s="94"/>
      <c r="M32" s="94"/>
      <c r="N32" s="94"/>
    </row>
    <row r="33" spans="1:14" s="97" customFormat="1" ht="9.75">
      <c r="A33" s="90"/>
      <c r="B33" s="107"/>
      <c r="C33" s="92"/>
      <c r="D33" s="93"/>
      <c r="E33" s="94"/>
      <c r="F33" s="95"/>
      <c r="G33" s="94"/>
      <c r="H33" s="94"/>
      <c r="I33" s="94"/>
      <c r="J33" s="96"/>
      <c r="K33" s="94"/>
      <c r="L33" s="94"/>
      <c r="M33" s="94"/>
      <c r="N33" s="94"/>
    </row>
    <row r="34" spans="1:14" s="97" customFormat="1" ht="63.75" customHeight="1">
      <c r="A34" s="90"/>
      <c r="B34" s="91"/>
      <c r="C34" s="92"/>
      <c r="D34" s="93"/>
      <c r="E34" s="94"/>
      <c r="F34" s="95"/>
      <c r="G34" s="94"/>
      <c r="H34" s="94"/>
      <c r="I34" s="94"/>
      <c r="J34" s="96"/>
      <c r="K34" s="94"/>
      <c r="L34" s="94"/>
      <c r="M34" s="94"/>
      <c r="N34" s="94"/>
    </row>
    <row r="35" spans="1:14" s="97" customFormat="1" ht="9">
      <c r="A35" s="90"/>
      <c r="B35" s="91"/>
      <c r="C35" s="92"/>
      <c r="D35" s="93"/>
      <c r="E35" s="94"/>
      <c r="F35" s="95"/>
      <c r="G35" s="94"/>
      <c r="H35" s="94"/>
      <c r="I35" s="94"/>
      <c r="J35" s="96"/>
      <c r="K35" s="94"/>
      <c r="L35" s="94"/>
      <c r="M35" s="94"/>
      <c r="N35" s="94"/>
    </row>
    <row r="36" spans="1:14" s="97" customFormat="1" ht="9">
      <c r="A36" s="90"/>
      <c r="B36" s="91"/>
      <c r="C36" s="92"/>
      <c r="D36" s="93"/>
      <c r="E36" s="94"/>
      <c r="F36" s="95"/>
      <c r="G36" s="94"/>
      <c r="H36" s="94"/>
      <c r="I36" s="94"/>
      <c r="J36" s="96"/>
      <c r="K36" s="94"/>
      <c r="L36" s="94"/>
      <c r="M36" s="94"/>
      <c r="N36" s="94"/>
    </row>
    <row r="37" spans="1:14" s="97" customFormat="1" ht="9">
      <c r="A37" s="90"/>
      <c r="B37" s="91"/>
      <c r="C37" s="92"/>
      <c r="D37" s="93"/>
      <c r="E37" s="94"/>
      <c r="F37" s="95"/>
      <c r="G37" s="94"/>
      <c r="H37" s="94"/>
      <c r="I37" s="94"/>
      <c r="J37" s="96"/>
      <c r="K37" s="94"/>
      <c r="L37" s="94"/>
      <c r="M37" s="94"/>
      <c r="N37" s="94"/>
    </row>
    <row r="38" spans="1:14" s="80" customFormat="1" ht="10.5">
      <c r="A38" s="89"/>
      <c r="B38" s="89"/>
      <c r="C38" s="89"/>
      <c r="D38" s="85">
        <f>D10</f>
        <v>502.02330000000001</v>
      </c>
      <c r="E38" s="86"/>
      <c r="F38" s="87">
        <f>F10</f>
        <v>4.7613999999999992</v>
      </c>
      <c r="G38" s="86"/>
      <c r="H38" s="85">
        <f>H10</f>
        <v>6.0162000000000004</v>
      </c>
      <c r="I38" s="86"/>
      <c r="J38" s="85">
        <f>J10</f>
        <v>500.76849999999996</v>
      </c>
      <c r="K38" s="86"/>
      <c r="L38" s="86"/>
      <c r="M38" s="86"/>
      <c r="N38" s="86"/>
    </row>
    <row r="39" spans="1:14" s="80" customFormat="1" ht="10.5">
      <c r="A39" s="89"/>
      <c r="B39" s="89"/>
      <c r="C39" s="89"/>
      <c r="D39" s="88">
        <f>SUM(D12:D18)</f>
        <v>6544</v>
      </c>
      <c r="E39" s="88"/>
      <c r="F39" s="88">
        <f>SUM(F12:F18)</f>
        <v>537</v>
      </c>
      <c r="G39" s="88"/>
      <c r="H39" s="88">
        <f>SUM(H12:H18)</f>
        <v>150</v>
      </c>
      <c r="I39" s="88"/>
      <c r="J39" s="88">
        <f>SUM(J12:J18)</f>
        <v>6931</v>
      </c>
      <c r="K39" s="88"/>
      <c r="L39" s="88"/>
      <c r="M39" s="88"/>
      <c r="N39" s="88"/>
    </row>
    <row r="40" spans="1:14" s="80" customFormat="1" ht="10.5">
      <c r="A40" s="83" t="s">
        <v>89</v>
      </c>
      <c r="B40" s="83"/>
      <c r="C40" s="83"/>
      <c r="D40" s="83"/>
      <c r="E40" s="84">
        <f>GRUPA0!D15+'GRUPA1-2 '!D29+'GRUPA3-6'!D27+'GRUPA 7'!D21+GRUPA8!D25</f>
        <v>242330917</v>
      </c>
      <c r="F40" s="83"/>
      <c r="G40" s="84">
        <f>GRUPA0!G15+'GRUPA1-2 '!G29+'GRUPA3-6'!G27+'GRUPA 7'!G21+GRUPA8!G25</f>
        <v>35028513.289999999</v>
      </c>
      <c r="H40" s="83"/>
      <c r="I40" s="84">
        <f>GRUPA0!J15+'GRUPA1-2 '!J29+'GRUPA3-6'!J27+'GRUPA 7'!J21+GRUPA8!J25</f>
        <v>34579819.409999996</v>
      </c>
      <c r="J40" s="83"/>
      <c r="K40" s="84">
        <f>GRUPA0!L15+'GRUPA1-2 '!L29+'GRUPA3-6'!L27+'GRUPA 7'!L21+GRUPA8!L25</f>
        <v>242779610.88</v>
      </c>
      <c r="L40" s="84">
        <f>GRUPA0!M15+'GRUPA1-2 '!M29+'GRUPA3-6'!M27+'GRUPA 7'!M21+GRUPA8!M25</f>
        <v>2041510.24</v>
      </c>
      <c r="M40" s="84">
        <f>GRUPA0!N15+'GRUPA1-2 '!N29+'GRUPA3-6'!N27+'GRUPA 7'!N21+GRUPA8!N25</f>
        <v>1394773</v>
      </c>
      <c r="N40" s="84">
        <f>GRUPA0!O15+'GRUPA1-2 '!O29+'GRUPA3-6'!O27+'GRUPA 7'!O21+GRUPA8!O25</f>
        <v>646737.24</v>
      </c>
    </row>
    <row r="41" spans="1:14" s="80" customFormat="1" ht="10.5">
      <c r="A41" s="83"/>
      <c r="B41" s="83"/>
      <c r="C41" s="83" t="s">
        <v>76</v>
      </c>
      <c r="D41" s="83">
        <f>GRUPA0!C15</f>
        <v>502.02330000000001</v>
      </c>
      <c r="E41" s="83"/>
      <c r="F41" s="83">
        <f>GRUPA0!F15</f>
        <v>4.7613999999999992</v>
      </c>
      <c r="G41" s="83"/>
      <c r="H41" s="83">
        <f>GRUPA0!I15</f>
        <v>6.0162000000000004</v>
      </c>
      <c r="I41" s="83"/>
      <c r="J41" s="83">
        <f>GRUPA0!K15</f>
        <v>500.76849999999996</v>
      </c>
      <c r="K41" s="83"/>
      <c r="L41" s="83"/>
      <c r="M41" s="83"/>
      <c r="N41" s="83"/>
    </row>
    <row r="42" spans="1:14" s="80" customFormat="1" ht="10.5">
      <c r="A42" s="83"/>
      <c r="B42" s="83"/>
      <c r="C42" s="83" t="s">
        <v>79</v>
      </c>
      <c r="D42" s="84">
        <f>'GRUPA1-2 '!C29+'GRUPA3-6'!C27+'GRUPA 7'!C21+GRUPA8!C25</f>
        <v>6544</v>
      </c>
      <c r="E42" s="83"/>
      <c r="F42" s="84">
        <f>'GRUPA1-2 '!F29+'GRUPA3-6'!F27+'GRUPA 7'!F21+GRUPA8!F25</f>
        <v>537</v>
      </c>
      <c r="G42" s="83"/>
      <c r="H42" s="84">
        <f>'GRUPA1-2 '!I29+'GRUPA3-6'!I27+'GRUPA 7'!I21+GRUPA8!I25</f>
        <v>150</v>
      </c>
      <c r="I42" s="83"/>
      <c r="J42" s="84">
        <f>'GRUPA1-2 '!K29+'GRUPA3-6'!K27+'GRUPA 7'!K21+GRUPA8!K25</f>
        <v>6931</v>
      </c>
      <c r="K42" s="83"/>
      <c r="L42" s="83"/>
      <c r="M42" s="83"/>
      <c r="N42" s="83"/>
    </row>
  </sheetData>
  <mergeCells count="10">
    <mergeCell ref="F7:G7"/>
    <mergeCell ref="H7:I7"/>
    <mergeCell ref="L7:L8"/>
    <mergeCell ref="M7:N7"/>
    <mergeCell ref="A1:K1"/>
    <mergeCell ref="D6:E6"/>
    <mergeCell ref="F6:I6"/>
    <mergeCell ref="J6:K6"/>
    <mergeCell ref="L6:N6"/>
    <mergeCell ref="K5:M5"/>
  </mergeCells>
  <pageMargins left="0.7" right="0.7" top="0.75" bottom="0.75" header="0.3" footer="0.3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28"/>
  <sheetViews>
    <sheetView workbookViewId="0">
      <selection activeCell="F44" sqref="F44"/>
    </sheetView>
  </sheetViews>
  <sheetFormatPr defaultRowHeight="14.25"/>
  <cols>
    <col min="1" max="1" width="2.25" customWidth="1"/>
    <col min="2" max="2" width="8.5" customWidth="1"/>
    <col min="3" max="3" width="10.5" customWidth="1"/>
    <col min="4" max="4" width="9.875" customWidth="1"/>
    <col min="5" max="5" width="9.5" customWidth="1"/>
    <col min="6" max="6" width="7.625" customWidth="1"/>
    <col min="7" max="7" width="8.625" customWidth="1"/>
    <col min="8" max="8" width="9.375" customWidth="1"/>
    <col min="9" max="9" width="7.625" customWidth="1"/>
    <col min="10" max="10" width="9.75" customWidth="1"/>
    <col min="11" max="11" width="11.25" customWidth="1"/>
    <col min="12" max="12" width="11" customWidth="1"/>
    <col min="13" max="13" width="10.875" customWidth="1"/>
    <col min="14" max="14" width="9.75" customWidth="1"/>
    <col min="15" max="15" width="10.5" customWidth="1"/>
  </cols>
  <sheetData>
    <row r="1" spans="1:16">
      <c r="A1" s="6"/>
      <c r="B1" s="6"/>
      <c r="C1" s="7"/>
      <c r="D1" s="255" t="s">
        <v>22</v>
      </c>
      <c r="E1" s="256"/>
      <c r="F1" s="256"/>
      <c r="G1" s="256"/>
      <c r="H1" s="256"/>
      <c r="I1" s="256"/>
      <c r="J1" s="256"/>
      <c r="K1" s="8"/>
      <c r="L1" s="8"/>
      <c r="M1" s="9"/>
      <c r="N1" s="9"/>
    </row>
    <row r="2" spans="1:16">
      <c r="A2" s="6"/>
      <c r="B2" s="6"/>
      <c r="C2" s="7"/>
      <c r="D2" s="259" t="s">
        <v>211</v>
      </c>
      <c r="E2" s="258"/>
      <c r="F2" s="258"/>
      <c r="G2" s="258"/>
      <c r="H2" s="258"/>
      <c r="I2" s="258"/>
      <c r="J2" s="258"/>
      <c r="K2" s="8"/>
      <c r="L2" s="8"/>
      <c r="M2" s="9"/>
      <c r="N2" s="9"/>
    </row>
    <row r="3" spans="1:16">
      <c r="A3" s="10"/>
      <c r="B3" s="10"/>
      <c r="C3" s="11"/>
      <c r="M3" s="12" t="s">
        <v>185</v>
      </c>
      <c r="N3" s="12"/>
    </row>
    <row r="4" spans="1:16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2" t="s">
        <v>2</v>
      </c>
    </row>
    <row r="5" spans="1:16">
      <c r="A5" s="10"/>
      <c r="B5" s="10"/>
      <c r="C5" s="10"/>
      <c r="D5" s="10"/>
      <c r="E5" s="13"/>
      <c r="F5" s="13"/>
      <c r="G5" s="13"/>
      <c r="H5" s="10"/>
      <c r="I5" s="10"/>
      <c r="J5" s="10"/>
      <c r="K5" s="10"/>
      <c r="L5" s="10"/>
      <c r="M5" s="12" t="s">
        <v>3</v>
      </c>
    </row>
    <row r="6" spans="1:16" ht="15" thickBot="1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</row>
    <row r="7" spans="1:16" s="43" customFormat="1" ht="27" customHeight="1">
      <c r="A7" s="492" t="s">
        <v>4</v>
      </c>
      <c r="B7" s="495" t="s">
        <v>201</v>
      </c>
      <c r="C7" s="498" t="s">
        <v>215</v>
      </c>
      <c r="D7" s="499"/>
      <c r="E7" s="502" t="s">
        <v>5</v>
      </c>
      <c r="F7" s="503"/>
      <c r="G7" s="503"/>
      <c r="H7" s="503"/>
      <c r="I7" s="503"/>
      <c r="J7" s="504"/>
      <c r="K7" s="498" t="s">
        <v>216</v>
      </c>
      <c r="L7" s="505"/>
      <c r="M7" s="486" t="s">
        <v>217</v>
      </c>
      <c r="N7" s="487"/>
      <c r="O7" s="488"/>
    </row>
    <row r="8" spans="1:16" s="43" customFormat="1" ht="14.25" customHeight="1">
      <c r="A8" s="493"/>
      <c r="B8" s="496"/>
      <c r="C8" s="500"/>
      <c r="D8" s="501"/>
      <c r="E8" s="509" t="s">
        <v>6</v>
      </c>
      <c r="F8" s="510"/>
      <c r="G8" s="511"/>
      <c r="H8" s="509" t="s">
        <v>7</v>
      </c>
      <c r="I8" s="510"/>
      <c r="J8" s="511"/>
      <c r="K8" s="506"/>
      <c r="L8" s="507"/>
      <c r="M8" s="489"/>
      <c r="N8" s="490"/>
      <c r="O8" s="491"/>
    </row>
    <row r="9" spans="1:16" s="43" customFormat="1" ht="14.25" customHeight="1">
      <c r="A9" s="493"/>
      <c r="B9" s="496"/>
      <c r="C9" s="508" t="s">
        <v>24</v>
      </c>
      <c r="D9" s="508" t="s">
        <v>10</v>
      </c>
      <c r="E9" s="480" t="s">
        <v>11</v>
      </c>
      <c r="F9" s="480" t="s">
        <v>24</v>
      </c>
      <c r="G9" s="480" t="s">
        <v>10</v>
      </c>
      <c r="H9" s="480" t="s">
        <v>11</v>
      </c>
      <c r="I9" s="480" t="s">
        <v>24</v>
      </c>
      <c r="J9" s="480" t="s">
        <v>10</v>
      </c>
      <c r="K9" s="478" t="s">
        <v>25</v>
      </c>
      <c r="L9" s="478" t="s">
        <v>13</v>
      </c>
      <c r="M9" s="484" t="s">
        <v>8</v>
      </c>
      <c r="N9" s="482" t="s">
        <v>9</v>
      </c>
      <c r="O9" s="483"/>
    </row>
    <row r="10" spans="1:16" s="43" customFormat="1" ht="21.75" customHeight="1">
      <c r="A10" s="494"/>
      <c r="B10" s="497"/>
      <c r="C10" s="479"/>
      <c r="D10" s="479"/>
      <c r="E10" s="481"/>
      <c r="F10" s="481"/>
      <c r="G10" s="481"/>
      <c r="H10" s="481"/>
      <c r="I10" s="481"/>
      <c r="J10" s="481"/>
      <c r="K10" s="479"/>
      <c r="L10" s="479"/>
      <c r="M10" s="485"/>
      <c r="N10" s="33" t="s">
        <v>14</v>
      </c>
      <c r="O10" s="167" t="s">
        <v>15</v>
      </c>
    </row>
    <row r="11" spans="1:16" s="43" customFormat="1" ht="10.5" customHeight="1">
      <c r="A11" s="161">
        <v>1</v>
      </c>
      <c r="B11" s="137">
        <v>2</v>
      </c>
      <c r="C11" s="22">
        <v>3</v>
      </c>
      <c r="D11" s="23">
        <v>4</v>
      </c>
      <c r="E11" s="136">
        <v>5</v>
      </c>
      <c r="F11" s="25">
        <v>6</v>
      </c>
      <c r="G11" s="25">
        <v>7</v>
      </c>
      <c r="H11" s="25">
        <v>8</v>
      </c>
      <c r="I11" s="25">
        <v>9</v>
      </c>
      <c r="J11" s="25">
        <v>10</v>
      </c>
      <c r="K11" s="22">
        <v>11</v>
      </c>
      <c r="L11" s="22">
        <v>12</v>
      </c>
      <c r="M11" s="137">
        <v>16</v>
      </c>
      <c r="N11" s="15">
        <v>17</v>
      </c>
      <c r="O11" s="160">
        <v>18</v>
      </c>
    </row>
    <row r="12" spans="1:16" s="43" customFormat="1" ht="25.5">
      <c r="A12" s="162"/>
      <c r="B12" s="49" t="s">
        <v>26</v>
      </c>
      <c r="C12" s="50"/>
      <c r="D12" s="50"/>
      <c r="E12" s="51"/>
      <c r="F12" s="52"/>
      <c r="G12" s="52"/>
      <c r="H12" s="52"/>
      <c r="I12" s="52"/>
      <c r="J12" s="51"/>
      <c r="K12" s="50"/>
      <c r="L12" s="50"/>
      <c r="M12" s="53"/>
      <c r="N12" s="53"/>
      <c r="O12" s="163"/>
    </row>
    <row r="13" spans="1:16" s="46" customFormat="1" ht="64.5" customHeight="1">
      <c r="A13" s="364" t="s">
        <v>27</v>
      </c>
      <c r="B13" s="44" t="s">
        <v>193</v>
      </c>
      <c r="C13" s="179">
        <v>457.5102</v>
      </c>
      <c r="D13" s="180">
        <v>40424171</v>
      </c>
      <c r="E13" s="177" t="s">
        <v>194</v>
      </c>
      <c r="F13" s="267">
        <f>0.0419+0.0169+0.1165+0.133+0.1746+3.6714+0.1776+0.091+0.0158+0.0222+0.0271+0.0005</f>
        <v>4.4884999999999993</v>
      </c>
      <c r="G13" s="268">
        <f>13712.87+6354.09+13000+16512.89+21492+455804+201812+569009</f>
        <v>1297696.8500000001</v>
      </c>
      <c r="H13" s="178" t="s">
        <v>259</v>
      </c>
      <c r="I13" s="267">
        <f>0.1465+0.0039+0.0031+0.0196+0.1561+0.0022+1.0401+0.0959+0.1602+0.1127+0.0001</f>
        <v>1.7404000000000002</v>
      </c>
      <c r="J13" s="269">
        <f>220000+302.19+5952.51+1910.64+15216.87+769.88+207500+47700+101779+251424.3</f>
        <v>852555.39000000013</v>
      </c>
      <c r="K13" s="179">
        <f>C13+F13-I13</f>
        <v>460.25829999999996</v>
      </c>
      <c r="L13" s="180">
        <f>D13+G13-J13</f>
        <v>40869312.460000001</v>
      </c>
      <c r="M13" s="270">
        <f>N13+O13</f>
        <v>506184</v>
      </c>
      <c r="N13" s="270">
        <f>[1]GRUNTY!$N$70</f>
        <v>432955</v>
      </c>
      <c r="O13" s="271">
        <f>[1]GRUNTY!$O$70</f>
        <v>73229</v>
      </c>
    </row>
    <row r="14" spans="1:16" s="43" customFormat="1" ht="64.5" customHeight="1">
      <c r="A14" s="364" t="s">
        <v>28</v>
      </c>
      <c r="B14" s="44" t="s">
        <v>47</v>
      </c>
      <c r="C14" s="179">
        <v>44.513100000000001</v>
      </c>
      <c r="D14" s="180">
        <v>6671795</v>
      </c>
      <c r="E14" s="177" t="s">
        <v>241</v>
      </c>
      <c r="F14" s="267">
        <f>0.1127+0.1602</f>
        <v>0.27290000000000003</v>
      </c>
      <c r="G14" s="268">
        <f>101779+251424.3</f>
        <v>353203.3</v>
      </c>
      <c r="H14" s="178" t="s">
        <v>119</v>
      </c>
      <c r="I14" s="267">
        <f>0.1776+3.6714+0.1165+0.1746+0.133+0.0027</f>
        <v>4.2758000000000003</v>
      </c>
      <c r="J14" s="269">
        <f>13000+16512.89+21492+455804+62200+1231.14</f>
        <v>570240.03</v>
      </c>
      <c r="K14" s="179">
        <f>C14+F14-I14</f>
        <v>40.510199999999998</v>
      </c>
      <c r="L14" s="180">
        <f>D14+G14-J14</f>
        <v>6454758.2699999996</v>
      </c>
      <c r="M14" s="270">
        <f>N14+O14</f>
        <v>0</v>
      </c>
      <c r="N14" s="270">
        <v>0</v>
      </c>
      <c r="O14" s="271">
        <v>0</v>
      </c>
      <c r="P14" s="226"/>
    </row>
    <row r="15" spans="1:16" s="43" customFormat="1" ht="15" thickBot="1">
      <c r="A15" s="164"/>
      <c r="B15" s="165" t="s">
        <v>29</v>
      </c>
      <c r="C15" s="314">
        <f>C13+C14</f>
        <v>502.02330000000001</v>
      </c>
      <c r="D15" s="315">
        <f>D13+D14</f>
        <v>47095966</v>
      </c>
      <c r="E15" s="316"/>
      <c r="F15" s="317">
        <f t="shared" ref="F15:O15" si="0">F13+F14</f>
        <v>4.7613999999999992</v>
      </c>
      <c r="G15" s="316">
        <f t="shared" si="0"/>
        <v>1650900.1500000001</v>
      </c>
      <c r="H15" s="316"/>
      <c r="I15" s="317">
        <f>I13+I14</f>
        <v>6.0162000000000004</v>
      </c>
      <c r="J15" s="316">
        <f t="shared" si="0"/>
        <v>1422795.4200000002</v>
      </c>
      <c r="K15" s="314">
        <f>K13+K14</f>
        <v>500.76849999999996</v>
      </c>
      <c r="L15" s="315">
        <f>D15+G15-J15</f>
        <v>47324070.729999997</v>
      </c>
      <c r="M15" s="318">
        <f t="shared" si="0"/>
        <v>506184</v>
      </c>
      <c r="N15" s="318">
        <f t="shared" si="0"/>
        <v>432955</v>
      </c>
      <c r="O15" s="319">
        <f t="shared" si="0"/>
        <v>73229</v>
      </c>
    </row>
    <row r="17" spans="1:15">
      <c r="B17" s="265" t="s">
        <v>120</v>
      </c>
      <c r="C17" s="77"/>
    </row>
    <row r="18" spans="1:15">
      <c r="B18" s="265"/>
      <c r="C18" s="77"/>
    </row>
    <row r="19" spans="1:15">
      <c r="B19" s="265"/>
      <c r="C19" s="77"/>
    </row>
    <row r="20" spans="1:15">
      <c r="B20" s="265"/>
      <c r="C20" s="77"/>
    </row>
    <row r="21" spans="1:15">
      <c r="B21" s="265"/>
      <c r="C21" s="77"/>
    </row>
    <row r="22" spans="1:15">
      <c r="B22" s="265"/>
    </row>
    <row r="23" spans="1:15">
      <c r="B23" s="265"/>
    </row>
    <row r="24" spans="1:15">
      <c r="B24" s="265" t="s">
        <v>121</v>
      </c>
    </row>
    <row r="25" spans="1:15" s="106" customFormat="1" ht="13.5" customHeight="1">
      <c r="A25" s="99"/>
      <c r="B25" s="99"/>
      <c r="C25" s="99">
        <f>SUM(C13:C14)</f>
        <v>502.02330000000001</v>
      </c>
      <c r="D25" s="99">
        <f t="shared" ref="D25:O25" si="1">SUM(D13:D14)</f>
        <v>47095966</v>
      </c>
      <c r="E25" s="99">
        <f t="shared" si="1"/>
        <v>0</v>
      </c>
      <c r="F25" s="99">
        <f t="shared" si="1"/>
        <v>4.7613999999999992</v>
      </c>
      <c r="G25" s="99">
        <f t="shared" si="1"/>
        <v>1650900.1500000001</v>
      </c>
      <c r="H25" s="99">
        <f t="shared" si="1"/>
        <v>0</v>
      </c>
      <c r="I25" s="99">
        <f t="shared" si="1"/>
        <v>6.0162000000000004</v>
      </c>
      <c r="J25" s="99">
        <f>SUM(J13:J14)</f>
        <v>1422795.4200000002</v>
      </c>
      <c r="K25" s="99">
        <f t="shared" si="1"/>
        <v>500.76849999999996</v>
      </c>
      <c r="L25" s="99">
        <f t="shared" si="1"/>
        <v>47324070.730000004</v>
      </c>
      <c r="M25" s="99">
        <f t="shared" si="1"/>
        <v>506184</v>
      </c>
      <c r="N25" s="99">
        <f t="shared" si="1"/>
        <v>432955</v>
      </c>
      <c r="O25" s="99">
        <f t="shared" si="1"/>
        <v>73229</v>
      </c>
    </row>
    <row r="27" spans="1:15" ht="37.5" customHeight="1">
      <c r="K27" s="81"/>
    </row>
    <row r="28" spans="1:15">
      <c r="K28" s="16"/>
    </row>
  </sheetData>
  <mergeCells count="20">
    <mergeCell ref="M7:O8"/>
    <mergeCell ref="A7:A10"/>
    <mergeCell ref="B7:B10"/>
    <mergeCell ref="C7:D8"/>
    <mergeCell ref="E7:J7"/>
    <mergeCell ref="K7:L8"/>
    <mergeCell ref="C9:C10"/>
    <mergeCell ref="D9:D10"/>
    <mergeCell ref="H9:H10"/>
    <mergeCell ref="I9:I10"/>
    <mergeCell ref="L9:L10"/>
    <mergeCell ref="E8:G8"/>
    <mergeCell ref="H8:J8"/>
    <mergeCell ref="J9:J10"/>
    <mergeCell ref="K9:K10"/>
    <mergeCell ref="E9:E10"/>
    <mergeCell ref="F9:F10"/>
    <mergeCell ref="G9:G10"/>
    <mergeCell ref="N9:O9"/>
    <mergeCell ref="M9:M10"/>
  </mergeCells>
  <pageMargins left="0.7" right="0.7" top="0.75" bottom="0.75" header="0.3" footer="0.3"/>
  <pageSetup paperSize="9" scale="85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O39"/>
  <sheetViews>
    <sheetView tabSelected="1" zoomScale="120" zoomScaleNormal="120" workbookViewId="0">
      <selection activeCell="Q4" sqref="Q4"/>
    </sheetView>
  </sheetViews>
  <sheetFormatPr defaultRowHeight="14.25"/>
  <cols>
    <col min="1" max="1" width="2.375" style="29" customWidth="1"/>
    <col min="2" max="2" width="9" style="29" customWidth="1"/>
    <col min="3" max="3" width="8.75" style="29" customWidth="1"/>
    <col min="4" max="4" width="8.375" style="29" customWidth="1"/>
    <col min="5" max="5" width="9.5" style="29" customWidth="1"/>
    <col min="6" max="6" width="6.5" style="29" customWidth="1"/>
    <col min="7" max="7" width="7.75" style="29" customWidth="1"/>
    <col min="8" max="8" width="7.25" style="29" customWidth="1"/>
    <col min="9" max="9" width="5.875" style="29" customWidth="1"/>
    <col min="10" max="10" width="7.875" style="29" customWidth="1"/>
    <col min="11" max="11" width="8.125" style="29" customWidth="1"/>
    <col min="12" max="12" width="9.5" style="29" customWidth="1"/>
    <col min="13" max="13" width="9.125" style="29" customWidth="1"/>
    <col min="14" max="14" width="7" style="29" customWidth="1"/>
    <col min="15" max="15" width="8.25" style="29" customWidth="1"/>
  </cols>
  <sheetData>
    <row r="1" spans="1:15">
      <c r="A1" s="26"/>
      <c r="B1" s="26"/>
      <c r="C1" s="27"/>
      <c r="D1" s="512" t="s">
        <v>30</v>
      </c>
      <c r="E1" s="513"/>
      <c r="F1" s="513"/>
      <c r="G1" s="513"/>
      <c r="H1" s="513"/>
      <c r="I1" s="513"/>
      <c r="J1" s="513"/>
      <c r="K1" s="513"/>
      <c r="L1" s="513"/>
      <c r="M1" s="28"/>
      <c r="N1" s="28"/>
    </row>
    <row r="2" spans="1:15">
      <c r="A2" s="26"/>
      <c r="B2" s="26"/>
      <c r="C2" s="27"/>
      <c r="D2" s="512" t="s">
        <v>31</v>
      </c>
      <c r="E2" s="513"/>
      <c r="F2" s="513"/>
      <c r="G2" s="513"/>
      <c r="H2" s="513"/>
      <c r="I2" s="513"/>
      <c r="J2" s="513"/>
      <c r="K2" s="513"/>
      <c r="L2" s="513"/>
      <c r="M2" s="28"/>
      <c r="N2" s="28"/>
    </row>
    <row r="3" spans="1:15">
      <c r="A3" s="30"/>
      <c r="B3" s="30"/>
      <c r="C3" s="31"/>
      <c r="D3" s="514" t="s">
        <v>211</v>
      </c>
      <c r="E3" s="515"/>
      <c r="F3" s="515"/>
      <c r="G3" s="515"/>
      <c r="H3" s="515"/>
      <c r="I3" s="515"/>
      <c r="J3" s="515"/>
      <c r="K3" s="515"/>
      <c r="L3" s="515"/>
      <c r="M3" s="12" t="s">
        <v>186</v>
      </c>
      <c r="N3" s="28"/>
    </row>
    <row r="4" spans="1:1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12" t="s">
        <v>2</v>
      </c>
    </row>
    <row r="5" spans="1:15">
      <c r="A5" s="30"/>
      <c r="B5" s="30"/>
      <c r="C5" s="30"/>
      <c r="D5" s="30"/>
      <c r="E5" s="32"/>
      <c r="F5" s="32"/>
      <c r="G5" s="32"/>
      <c r="H5" s="30"/>
      <c r="I5" s="30"/>
      <c r="J5" s="30"/>
      <c r="K5" s="30"/>
      <c r="L5" s="30"/>
      <c r="M5" s="12" t="s">
        <v>3</v>
      </c>
    </row>
    <row r="6" spans="1:15" ht="15" thickBot="1">
      <c r="A6" s="236"/>
      <c r="B6" s="236"/>
      <c r="C6" s="236"/>
      <c r="D6" s="236"/>
      <c r="E6" s="236"/>
      <c r="F6" s="236"/>
      <c r="G6" s="236"/>
      <c r="H6" s="236"/>
      <c r="I6" s="236"/>
      <c r="J6" s="236"/>
      <c r="K6" s="236"/>
      <c r="L6" s="236"/>
      <c r="M6" s="236"/>
      <c r="N6" s="236"/>
      <c r="O6" s="236"/>
    </row>
    <row r="7" spans="1:15" ht="15" customHeight="1">
      <c r="A7" s="492" t="s">
        <v>46</v>
      </c>
      <c r="B7" s="495" t="s">
        <v>192</v>
      </c>
      <c r="C7" s="498" t="s">
        <v>218</v>
      </c>
      <c r="D7" s="499"/>
      <c r="E7" s="530" t="s">
        <v>5</v>
      </c>
      <c r="F7" s="531"/>
      <c r="G7" s="531"/>
      <c r="H7" s="531"/>
      <c r="I7" s="531"/>
      <c r="J7" s="532"/>
      <c r="K7" s="498" t="s">
        <v>219</v>
      </c>
      <c r="L7" s="533"/>
      <c r="M7" s="521" t="s">
        <v>217</v>
      </c>
      <c r="N7" s="522"/>
      <c r="O7" s="523"/>
    </row>
    <row r="8" spans="1:15" ht="17.25" customHeight="1">
      <c r="A8" s="527"/>
      <c r="B8" s="529"/>
      <c r="C8" s="500"/>
      <c r="D8" s="501"/>
      <c r="E8" s="482" t="s">
        <v>6</v>
      </c>
      <c r="F8" s="517"/>
      <c r="G8" s="518"/>
      <c r="H8" s="482" t="s">
        <v>7</v>
      </c>
      <c r="I8" s="517"/>
      <c r="J8" s="518"/>
      <c r="K8" s="534"/>
      <c r="L8" s="535"/>
      <c r="M8" s="524"/>
      <c r="N8" s="525"/>
      <c r="O8" s="526"/>
    </row>
    <row r="9" spans="1:15" ht="14.25" customHeight="1">
      <c r="A9" s="527"/>
      <c r="B9" s="529"/>
      <c r="C9" s="508" t="s">
        <v>123</v>
      </c>
      <c r="D9" s="508" t="s">
        <v>10</v>
      </c>
      <c r="E9" s="484" t="s">
        <v>11</v>
      </c>
      <c r="F9" s="484" t="s">
        <v>123</v>
      </c>
      <c r="G9" s="484" t="s">
        <v>10</v>
      </c>
      <c r="H9" s="484" t="s">
        <v>11</v>
      </c>
      <c r="I9" s="484" t="s">
        <v>123</v>
      </c>
      <c r="J9" s="484" t="s">
        <v>10</v>
      </c>
      <c r="K9" s="478" t="s">
        <v>12</v>
      </c>
      <c r="L9" s="478" t="s">
        <v>13</v>
      </c>
      <c r="M9" s="484" t="s">
        <v>8</v>
      </c>
      <c r="N9" s="482" t="s">
        <v>9</v>
      </c>
      <c r="O9" s="483"/>
    </row>
    <row r="10" spans="1:15" ht="23.25" customHeight="1">
      <c r="A10" s="528"/>
      <c r="B10" s="519"/>
      <c r="C10" s="520"/>
      <c r="D10" s="520"/>
      <c r="E10" s="519"/>
      <c r="F10" s="519"/>
      <c r="G10" s="519"/>
      <c r="H10" s="519"/>
      <c r="I10" s="519"/>
      <c r="J10" s="519"/>
      <c r="K10" s="520"/>
      <c r="L10" s="520"/>
      <c r="M10" s="516"/>
      <c r="N10" s="33" t="s">
        <v>14</v>
      </c>
      <c r="O10" s="167" t="s">
        <v>15</v>
      </c>
    </row>
    <row r="11" spans="1:15">
      <c r="A11" s="166">
        <v>1</v>
      </c>
      <c r="B11" s="254">
        <v>2</v>
      </c>
      <c r="C11" s="34">
        <v>3</v>
      </c>
      <c r="D11" s="35">
        <v>4</v>
      </c>
      <c r="E11" s="254">
        <v>5</v>
      </c>
      <c r="F11" s="33">
        <v>6</v>
      </c>
      <c r="G11" s="33">
        <v>7</v>
      </c>
      <c r="H11" s="33">
        <v>8</v>
      </c>
      <c r="I11" s="33">
        <v>9</v>
      </c>
      <c r="J11" s="33">
        <v>10</v>
      </c>
      <c r="K11" s="34">
        <v>11</v>
      </c>
      <c r="L11" s="34">
        <v>12</v>
      </c>
      <c r="M11" s="254">
        <v>16</v>
      </c>
      <c r="N11" s="33">
        <v>17</v>
      </c>
      <c r="O11" s="167">
        <v>18</v>
      </c>
    </row>
    <row r="12" spans="1:15" s="43" customFormat="1" ht="30" customHeight="1">
      <c r="A12" s="365"/>
      <c r="B12" s="372" t="s">
        <v>204</v>
      </c>
      <c r="C12" s="39"/>
      <c r="D12" s="40"/>
      <c r="E12" s="41"/>
      <c r="F12" s="41"/>
      <c r="G12" s="41"/>
      <c r="H12" s="41"/>
      <c r="I12" s="41"/>
      <c r="J12" s="41"/>
      <c r="K12" s="42">
        <f>C12+F12-I12</f>
        <v>0</v>
      </c>
      <c r="L12" s="42">
        <f>D12+G12-J12</f>
        <v>0</v>
      </c>
      <c r="M12" s="41">
        <f>N12+O12</f>
        <v>0</v>
      </c>
      <c r="N12" s="41"/>
      <c r="O12" s="237"/>
    </row>
    <row r="13" spans="1:15" s="46" customFormat="1" ht="51" customHeight="1">
      <c r="A13" s="365" t="s">
        <v>16</v>
      </c>
      <c r="B13" s="370" t="s">
        <v>108</v>
      </c>
      <c r="C13" s="181">
        <v>1</v>
      </c>
      <c r="D13" s="181">
        <v>163528</v>
      </c>
      <c r="E13" s="276" t="s">
        <v>183</v>
      </c>
      <c r="F13" s="273">
        <v>3</v>
      </c>
      <c r="G13" s="273">
        <v>8969732.3399999999</v>
      </c>
      <c r="H13" s="276" t="s">
        <v>180</v>
      </c>
      <c r="I13" s="273">
        <v>1</v>
      </c>
      <c r="J13" s="273">
        <v>242815.32</v>
      </c>
      <c r="K13" s="181">
        <f t="shared" ref="K13:K28" si="0">C13+F13-I13</f>
        <v>3</v>
      </c>
      <c r="L13" s="181">
        <f t="shared" ref="L13:L28" si="1">D13+G13-J13</f>
        <v>8890445.0199999996</v>
      </c>
      <c r="M13" s="273">
        <f t="shared" ref="M13:M27" si="2">N13+O13</f>
        <v>1488</v>
      </c>
      <c r="N13" s="273">
        <v>0</v>
      </c>
      <c r="O13" s="275">
        <v>1488</v>
      </c>
    </row>
    <row r="14" spans="1:15" s="46" customFormat="1" ht="51" customHeight="1">
      <c r="A14" s="365" t="s">
        <v>28</v>
      </c>
      <c r="B14" s="370" t="s">
        <v>118</v>
      </c>
      <c r="C14" s="181">
        <v>3</v>
      </c>
      <c r="D14" s="181">
        <v>182566</v>
      </c>
      <c r="E14" s="273" t="s">
        <v>32</v>
      </c>
      <c r="F14" s="273"/>
      <c r="G14" s="273">
        <v>18450</v>
      </c>
      <c r="H14" s="273" t="s">
        <v>18</v>
      </c>
      <c r="I14" s="273"/>
      <c r="J14" s="273">
        <v>7456</v>
      </c>
      <c r="K14" s="181">
        <f t="shared" si="0"/>
        <v>3</v>
      </c>
      <c r="L14" s="181">
        <f t="shared" si="1"/>
        <v>193560</v>
      </c>
      <c r="M14" s="273">
        <f t="shared" si="2"/>
        <v>2958</v>
      </c>
      <c r="N14" s="273">
        <v>0</v>
      </c>
      <c r="O14" s="275">
        <v>2958</v>
      </c>
    </row>
    <row r="15" spans="1:15" s="46" customFormat="1" ht="51" customHeight="1">
      <c r="A15" s="365" t="s">
        <v>33</v>
      </c>
      <c r="B15" s="370" t="s">
        <v>109</v>
      </c>
      <c r="C15" s="181">
        <v>15</v>
      </c>
      <c r="D15" s="181">
        <v>1855168</v>
      </c>
      <c r="E15" s="276" t="s">
        <v>184</v>
      </c>
      <c r="F15" s="273"/>
      <c r="G15" s="273">
        <v>28874</v>
      </c>
      <c r="H15" s="273" t="s">
        <v>18</v>
      </c>
      <c r="I15" s="273"/>
      <c r="J15" s="273">
        <v>61858</v>
      </c>
      <c r="K15" s="181">
        <f t="shared" si="0"/>
        <v>15</v>
      </c>
      <c r="L15" s="181">
        <f t="shared" si="1"/>
        <v>1822184</v>
      </c>
      <c r="M15" s="273">
        <f t="shared" si="2"/>
        <v>37839</v>
      </c>
      <c r="N15" s="273">
        <v>0</v>
      </c>
      <c r="O15" s="275">
        <v>37839</v>
      </c>
    </row>
    <row r="16" spans="1:15" s="46" customFormat="1" ht="51" customHeight="1">
      <c r="A16" s="365" t="s">
        <v>34</v>
      </c>
      <c r="B16" s="370" t="s">
        <v>110</v>
      </c>
      <c r="C16" s="181">
        <v>2</v>
      </c>
      <c r="D16" s="181">
        <v>613882</v>
      </c>
      <c r="E16" s="273"/>
      <c r="F16" s="273"/>
      <c r="G16" s="273">
        <v>0</v>
      </c>
      <c r="H16" s="273" t="s">
        <v>18</v>
      </c>
      <c r="I16" s="273"/>
      <c r="J16" s="273">
        <v>23010</v>
      </c>
      <c r="K16" s="181">
        <f t="shared" si="0"/>
        <v>2</v>
      </c>
      <c r="L16" s="181">
        <f t="shared" si="1"/>
        <v>590872</v>
      </c>
      <c r="M16" s="273">
        <f t="shared" si="2"/>
        <v>14335</v>
      </c>
      <c r="N16" s="273">
        <v>0</v>
      </c>
      <c r="O16" s="275">
        <v>14335</v>
      </c>
    </row>
    <row r="17" spans="1:15" s="46" customFormat="1" ht="51" customHeight="1">
      <c r="A17" s="365" t="s">
        <v>35</v>
      </c>
      <c r="B17" s="370" t="s">
        <v>195</v>
      </c>
      <c r="C17" s="181">
        <v>8</v>
      </c>
      <c r="D17" s="181">
        <v>344150</v>
      </c>
      <c r="E17" s="276"/>
      <c r="F17" s="273"/>
      <c r="G17" s="273">
        <v>0</v>
      </c>
      <c r="H17" s="276" t="s">
        <v>88</v>
      </c>
      <c r="I17" s="273"/>
      <c r="J17" s="273">
        <v>11074</v>
      </c>
      <c r="K17" s="181">
        <f t="shared" si="0"/>
        <v>8</v>
      </c>
      <c r="L17" s="181">
        <f t="shared" si="1"/>
        <v>333076</v>
      </c>
      <c r="M17" s="273">
        <f t="shared" si="2"/>
        <v>4177</v>
      </c>
      <c r="N17" s="273">
        <v>0</v>
      </c>
      <c r="O17" s="275">
        <v>4177</v>
      </c>
    </row>
    <row r="18" spans="1:15" s="46" customFormat="1" ht="53.25" customHeight="1">
      <c r="A18" s="365" t="s">
        <v>36</v>
      </c>
      <c r="B18" s="370" t="s">
        <v>106</v>
      </c>
      <c r="C18" s="181">
        <v>4</v>
      </c>
      <c r="D18" s="181">
        <v>2126103</v>
      </c>
      <c r="E18" s="273"/>
      <c r="F18" s="273"/>
      <c r="G18" s="273">
        <v>0</v>
      </c>
      <c r="H18" s="276" t="s">
        <v>88</v>
      </c>
      <c r="I18" s="273"/>
      <c r="J18" s="273">
        <v>49706</v>
      </c>
      <c r="K18" s="181">
        <f t="shared" si="0"/>
        <v>4</v>
      </c>
      <c r="L18" s="181">
        <f t="shared" si="1"/>
        <v>2076397</v>
      </c>
      <c r="M18" s="273">
        <f t="shared" si="2"/>
        <v>4510</v>
      </c>
      <c r="N18" s="273">
        <v>0</v>
      </c>
      <c r="O18" s="275">
        <v>4510</v>
      </c>
    </row>
    <row r="19" spans="1:15" s="46" customFormat="1" ht="69" customHeight="1">
      <c r="A19" s="365" t="s">
        <v>37</v>
      </c>
      <c r="B19" s="370" t="s">
        <v>107</v>
      </c>
      <c r="C19" s="181">
        <v>1</v>
      </c>
      <c r="D19" s="181">
        <v>139292</v>
      </c>
      <c r="E19" s="273"/>
      <c r="F19" s="273"/>
      <c r="G19" s="273">
        <v>0</v>
      </c>
      <c r="H19" s="276" t="s">
        <v>88</v>
      </c>
      <c r="I19" s="273"/>
      <c r="J19" s="273">
        <v>2122</v>
      </c>
      <c r="K19" s="181">
        <f t="shared" si="0"/>
        <v>1</v>
      </c>
      <c r="L19" s="181">
        <f t="shared" si="1"/>
        <v>137170</v>
      </c>
      <c r="M19" s="273">
        <f t="shared" si="2"/>
        <v>0</v>
      </c>
      <c r="N19" s="273">
        <v>0</v>
      </c>
      <c r="O19" s="275">
        <v>0</v>
      </c>
    </row>
    <row r="20" spans="1:15" s="46" customFormat="1" ht="61.5" customHeight="1">
      <c r="A20" s="365" t="s">
        <v>38</v>
      </c>
      <c r="B20" s="370" t="s">
        <v>117</v>
      </c>
      <c r="C20" s="181">
        <v>7</v>
      </c>
      <c r="D20" s="181">
        <v>2491334</v>
      </c>
      <c r="E20" s="373" t="s">
        <v>184</v>
      </c>
      <c r="F20" s="273"/>
      <c r="G20" s="273">
        <v>45633</v>
      </c>
      <c r="H20" s="273" t="s">
        <v>18</v>
      </c>
      <c r="I20" s="273"/>
      <c r="J20" s="273">
        <v>105838</v>
      </c>
      <c r="K20" s="181">
        <f t="shared" si="0"/>
        <v>7</v>
      </c>
      <c r="L20" s="181">
        <f t="shared" si="1"/>
        <v>2431129</v>
      </c>
      <c r="M20" s="273">
        <f t="shared" si="2"/>
        <v>62348</v>
      </c>
      <c r="N20" s="273">
        <v>0</v>
      </c>
      <c r="O20" s="275">
        <v>62348</v>
      </c>
    </row>
    <row r="21" spans="1:15" s="46" customFormat="1" ht="51" customHeight="1">
      <c r="A21" s="365" t="s">
        <v>39</v>
      </c>
      <c r="B21" s="370" t="s">
        <v>116</v>
      </c>
      <c r="C21" s="181">
        <v>20</v>
      </c>
      <c r="D21" s="181">
        <v>14029489</v>
      </c>
      <c r="E21" s="273" t="s">
        <v>183</v>
      </c>
      <c r="F21" s="273">
        <v>2</v>
      </c>
      <c r="G21" s="273">
        <v>660466</v>
      </c>
      <c r="H21" s="276" t="s">
        <v>88</v>
      </c>
      <c r="I21" s="273"/>
      <c r="J21" s="273">
        <v>629508.1</v>
      </c>
      <c r="K21" s="181">
        <f t="shared" si="0"/>
        <v>22</v>
      </c>
      <c r="L21" s="181">
        <f t="shared" si="1"/>
        <v>14060446.9</v>
      </c>
      <c r="M21" s="273">
        <f t="shared" si="2"/>
        <v>319901</v>
      </c>
      <c r="N21" s="273">
        <v>0</v>
      </c>
      <c r="O21" s="275">
        <v>319901</v>
      </c>
    </row>
    <row r="22" spans="1:15" s="46" customFormat="1" ht="51" customHeight="1">
      <c r="A22" s="365" t="s">
        <v>41</v>
      </c>
      <c r="B22" s="370" t="s">
        <v>111</v>
      </c>
      <c r="C22" s="181">
        <v>1</v>
      </c>
      <c r="D22" s="181">
        <v>46961</v>
      </c>
      <c r="E22" s="373" t="s">
        <v>184</v>
      </c>
      <c r="F22" s="273"/>
      <c r="G22" s="273">
        <v>116862</v>
      </c>
      <c r="H22" s="273" t="s">
        <v>18</v>
      </c>
      <c r="I22" s="273"/>
      <c r="J22" s="273">
        <v>2561</v>
      </c>
      <c r="K22" s="181">
        <f t="shared" si="0"/>
        <v>1</v>
      </c>
      <c r="L22" s="181">
        <f t="shared" si="1"/>
        <v>161262</v>
      </c>
      <c r="M22" s="273">
        <f t="shared" si="2"/>
        <v>0</v>
      </c>
      <c r="N22" s="273">
        <v>0</v>
      </c>
      <c r="O22" s="275">
        <v>0</v>
      </c>
    </row>
    <row r="23" spans="1:15" s="46" customFormat="1" ht="55.5" customHeight="1">
      <c r="A23" s="365" t="s">
        <v>42</v>
      </c>
      <c r="B23" s="370" t="s">
        <v>112</v>
      </c>
      <c r="C23" s="181">
        <v>26</v>
      </c>
      <c r="D23" s="181">
        <v>2238551</v>
      </c>
      <c r="E23" s="273"/>
      <c r="F23" s="273"/>
      <c r="G23" s="273">
        <v>0</v>
      </c>
      <c r="H23" s="273" t="s">
        <v>181</v>
      </c>
      <c r="I23" s="273">
        <v>26</v>
      </c>
      <c r="J23" s="273">
        <v>2238551</v>
      </c>
      <c r="K23" s="181">
        <v>0</v>
      </c>
      <c r="L23" s="181">
        <v>0</v>
      </c>
      <c r="M23" s="273">
        <f t="shared" si="2"/>
        <v>0</v>
      </c>
      <c r="N23" s="273">
        <v>0</v>
      </c>
      <c r="O23" s="275">
        <v>0</v>
      </c>
    </row>
    <row r="24" spans="1:15" s="46" customFormat="1" ht="51" customHeight="1">
      <c r="A24" s="365" t="s">
        <v>43</v>
      </c>
      <c r="B24" s="370" t="s">
        <v>17</v>
      </c>
      <c r="C24" s="181">
        <v>2</v>
      </c>
      <c r="D24" s="181">
        <v>87873</v>
      </c>
      <c r="E24" s="273"/>
      <c r="F24" s="273"/>
      <c r="G24" s="273">
        <v>0</v>
      </c>
      <c r="H24" s="276" t="s">
        <v>88</v>
      </c>
      <c r="I24" s="276"/>
      <c r="J24" s="273">
        <v>3938</v>
      </c>
      <c r="K24" s="181">
        <f t="shared" si="0"/>
        <v>2</v>
      </c>
      <c r="L24" s="181">
        <f t="shared" si="1"/>
        <v>83935</v>
      </c>
      <c r="M24" s="273">
        <f t="shared" si="2"/>
        <v>0</v>
      </c>
      <c r="N24" s="273">
        <v>0</v>
      </c>
      <c r="O24" s="275">
        <v>0</v>
      </c>
    </row>
    <row r="25" spans="1:15" s="46" customFormat="1" ht="51" customHeight="1">
      <c r="A25" s="365" t="s">
        <v>44</v>
      </c>
      <c r="B25" s="370" t="s">
        <v>113</v>
      </c>
      <c r="C25" s="181">
        <v>2</v>
      </c>
      <c r="D25" s="181">
        <v>1312168</v>
      </c>
      <c r="E25" s="371"/>
      <c r="F25" s="276"/>
      <c r="G25" s="276">
        <v>0</v>
      </c>
      <c r="H25" s="276" t="s">
        <v>40</v>
      </c>
      <c r="I25" s="273">
        <v>2</v>
      </c>
      <c r="J25" s="273">
        <v>426584</v>
      </c>
      <c r="K25" s="181">
        <f t="shared" si="0"/>
        <v>0</v>
      </c>
      <c r="L25" s="181">
        <f t="shared" si="1"/>
        <v>885584</v>
      </c>
      <c r="M25" s="273">
        <f t="shared" si="2"/>
        <v>0</v>
      </c>
      <c r="N25" s="273">
        <v>0</v>
      </c>
      <c r="O25" s="275">
        <v>0</v>
      </c>
    </row>
    <row r="26" spans="1:15" s="46" customFormat="1" ht="63" customHeight="1">
      <c r="A26" s="365" t="s">
        <v>196</v>
      </c>
      <c r="B26" s="370" t="s">
        <v>247</v>
      </c>
      <c r="C26" s="181">
        <v>7</v>
      </c>
      <c r="D26" s="181">
        <v>2962707</v>
      </c>
      <c r="E26" s="371" t="s">
        <v>183</v>
      </c>
      <c r="F26" s="276">
        <v>4</v>
      </c>
      <c r="G26" s="276">
        <v>1748301.9</v>
      </c>
      <c r="H26" s="276" t="s">
        <v>88</v>
      </c>
      <c r="I26" s="273"/>
      <c r="J26" s="273">
        <v>76632</v>
      </c>
      <c r="K26" s="181">
        <f t="shared" si="0"/>
        <v>11</v>
      </c>
      <c r="L26" s="181">
        <f t="shared" si="1"/>
        <v>4634376.9000000004</v>
      </c>
      <c r="M26" s="273">
        <f t="shared" si="2"/>
        <v>0</v>
      </c>
      <c r="N26" s="273">
        <v>0</v>
      </c>
      <c r="O26" s="275">
        <v>0</v>
      </c>
    </row>
    <row r="27" spans="1:15" s="46" customFormat="1" ht="51.75" customHeight="1">
      <c r="A27" s="365" t="s">
        <v>197</v>
      </c>
      <c r="B27" s="370" t="s">
        <v>114</v>
      </c>
      <c r="C27" s="181">
        <v>19</v>
      </c>
      <c r="D27" s="181">
        <v>3553606</v>
      </c>
      <c r="E27" s="371"/>
      <c r="F27" s="276"/>
      <c r="G27" s="276">
        <v>0</v>
      </c>
      <c r="H27" s="276" t="s">
        <v>20</v>
      </c>
      <c r="I27" s="273"/>
      <c r="J27" s="273">
        <v>192997</v>
      </c>
      <c r="K27" s="181">
        <f t="shared" si="0"/>
        <v>19</v>
      </c>
      <c r="L27" s="181">
        <f t="shared" si="1"/>
        <v>3360609</v>
      </c>
      <c r="M27" s="273">
        <f t="shared" si="2"/>
        <v>0</v>
      </c>
      <c r="N27" s="273">
        <v>0</v>
      </c>
      <c r="O27" s="275">
        <v>0</v>
      </c>
    </row>
    <row r="28" spans="1:15" s="46" customFormat="1" ht="51" customHeight="1">
      <c r="A28" s="365" t="s">
        <v>198</v>
      </c>
      <c r="B28" s="370" t="s">
        <v>115</v>
      </c>
      <c r="C28" s="181">
        <v>66</v>
      </c>
      <c r="D28" s="181">
        <v>160114702</v>
      </c>
      <c r="E28" s="373" t="s">
        <v>179</v>
      </c>
      <c r="F28" s="273">
        <v>34</v>
      </c>
      <c r="G28" s="273">
        <v>18971342</v>
      </c>
      <c r="H28" s="276" t="s">
        <v>258</v>
      </c>
      <c r="I28" s="273">
        <v>10</v>
      </c>
      <c r="J28" s="273">
        <v>26787407</v>
      </c>
      <c r="K28" s="181">
        <f t="shared" si="0"/>
        <v>90</v>
      </c>
      <c r="L28" s="181">
        <f t="shared" si="1"/>
        <v>152298637</v>
      </c>
      <c r="M28" s="273">
        <f>N28+O28</f>
        <v>1076273</v>
      </c>
      <c r="N28" s="273">
        <f>'[1]BUDYNKI I BUDOWLE'!$N$127</f>
        <v>957467</v>
      </c>
      <c r="O28" s="275">
        <f>'[1]BUDYNKI I BUDOWLE'!$O$127</f>
        <v>118806</v>
      </c>
    </row>
    <row r="29" spans="1:15" s="48" customFormat="1" ht="18.75" customHeight="1" thickBot="1">
      <c r="A29" s="238"/>
      <c r="B29" s="239" t="s">
        <v>19</v>
      </c>
      <c r="C29" s="320">
        <f>SUM(C13:C28)</f>
        <v>184</v>
      </c>
      <c r="D29" s="321">
        <f>SUM(D13:D28)</f>
        <v>192262080</v>
      </c>
      <c r="E29" s="322"/>
      <c r="F29" s="322">
        <f t="shared" ref="F29:J29" si="3">SUM(F13:F28)</f>
        <v>43</v>
      </c>
      <c r="G29" s="322">
        <f>SUM(G13:G28)</f>
        <v>30559661.240000002</v>
      </c>
      <c r="H29" s="322"/>
      <c r="I29" s="322">
        <f t="shared" si="3"/>
        <v>39</v>
      </c>
      <c r="J29" s="322">
        <f t="shared" si="3"/>
        <v>30862057.420000002</v>
      </c>
      <c r="K29" s="321">
        <f>C29+F29-I29</f>
        <v>188</v>
      </c>
      <c r="L29" s="321">
        <f>D29+G29-J29</f>
        <v>191959683.81999999</v>
      </c>
      <c r="M29" s="322">
        <f>N29+O29</f>
        <v>1523829</v>
      </c>
      <c r="N29" s="322">
        <f>SUM(N13:N28)</f>
        <v>957467</v>
      </c>
      <c r="O29" s="323">
        <f>SUM(O13:O28)</f>
        <v>566362</v>
      </c>
    </row>
    <row r="30" spans="1:15">
      <c r="D30" s="36"/>
      <c r="J30" s="36"/>
      <c r="L30" s="36"/>
      <c r="M30" s="36"/>
      <c r="N30" s="36"/>
      <c r="O30" s="36"/>
    </row>
    <row r="31" spans="1:15">
      <c r="B31" s="29" t="s">
        <v>120</v>
      </c>
      <c r="D31" s="36"/>
      <c r="J31" s="36"/>
      <c r="L31" s="36"/>
      <c r="M31" s="36"/>
      <c r="N31" s="36"/>
      <c r="O31" s="36"/>
    </row>
    <row r="38" spans="1:15">
      <c r="B38" s="29" t="s">
        <v>121</v>
      </c>
    </row>
    <row r="39" spans="1:15" s="100" customFormat="1" ht="12" customHeight="1">
      <c r="A39" s="98"/>
      <c r="B39" s="98"/>
      <c r="C39" s="98">
        <f t="shared" ref="C39:I39" si="4">SUM(C13:C28)</f>
        <v>184</v>
      </c>
      <c r="D39" s="98">
        <f t="shared" si="4"/>
        <v>192262080</v>
      </c>
      <c r="E39" s="98">
        <f t="shared" si="4"/>
        <v>0</v>
      </c>
      <c r="F39" s="98">
        <f t="shared" si="4"/>
        <v>43</v>
      </c>
      <c r="G39" s="98">
        <f t="shared" si="4"/>
        <v>30559661.240000002</v>
      </c>
      <c r="H39" s="98">
        <f t="shared" si="4"/>
        <v>0</v>
      </c>
      <c r="I39" s="98">
        <f t="shared" si="4"/>
        <v>39</v>
      </c>
      <c r="J39" s="99">
        <f t="shared" ref="J39:O39" si="5">SUM(J13:J28)</f>
        <v>30862057.420000002</v>
      </c>
      <c r="K39" s="99">
        <f t="shared" si="5"/>
        <v>188</v>
      </c>
      <c r="L39" s="99">
        <f>SUM(L13:L28)</f>
        <v>191959683.81999999</v>
      </c>
      <c r="M39" s="99">
        <f t="shared" si="5"/>
        <v>1523829</v>
      </c>
      <c r="N39" s="99">
        <f t="shared" si="5"/>
        <v>957467</v>
      </c>
      <c r="O39" s="99">
        <f t="shared" si="5"/>
        <v>566362</v>
      </c>
    </row>
  </sheetData>
  <mergeCells count="23">
    <mergeCell ref="A7:A10"/>
    <mergeCell ref="B7:B10"/>
    <mergeCell ref="C7:D8"/>
    <mergeCell ref="E7:J7"/>
    <mergeCell ref="K7:L8"/>
    <mergeCell ref="C9:C10"/>
    <mergeCell ref="D9:D10"/>
    <mergeCell ref="G9:G10"/>
    <mergeCell ref="H9:H10"/>
    <mergeCell ref="I9:I10"/>
    <mergeCell ref="D1:L1"/>
    <mergeCell ref="D2:L2"/>
    <mergeCell ref="D3:L3"/>
    <mergeCell ref="M9:M10"/>
    <mergeCell ref="N9:O9"/>
    <mergeCell ref="E8:G8"/>
    <mergeCell ref="H8:J8"/>
    <mergeCell ref="J9:J10"/>
    <mergeCell ref="K9:K10"/>
    <mergeCell ref="L9:L10"/>
    <mergeCell ref="E9:E10"/>
    <mergeCell ref="F9:F10"/>
    <mergeCell ref="M7:O8"/>
  </mergeCells>
  <pageMargins left="0.7" right="0.7" top="0.75" bottom="0.75" header="0.3" footer="0.3"/>
  <pageSetup paperSize="9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41"/>
  <sheetViews>
    <sheetView topLeftCell="A23" zoomScale="120" zoomScaleNormal="120" workbookViewId="0">
      <selection sqref="A1:O35"/>
    </sheetView>
  </sheetViews>
  <sheetFormatPr defaultRowHeight="14.25"/>
  <cols>
    <col min="1" max="1" width="2" customWidth="1"/>
    <col min="2" max="2" width="10.125" customWidth="1"/>
    <col min="3" max="3" width="7.625" customWidth="1"/>
    <col min="4" max="5" width="8" customWidth="1"/>
    <col min="6" max="6" width="6.625" customWidth="1"/>
    <col min="7" max="7" width="8.5" customWidth="1"/>
    <col min="8" max="8" width="7.125" customWidth="1"/>
    <col min="9" max="9" width="6.5" customWidth="1"/>
    <col min="10" max="10" width="8.75" customWidth="1"/>
    <col min="11" max="11" width="7.625" customWidth="1"/>
    <col min="12" max="12" width="9.125" customWidth="1"/>
    <col min="13" max="13" width="8.375" customWidth="1"/>
    <col min="14" max="14" width="8.75" customWidth="1"/>
    <col min="15" max="15" width="8.5" customWidth="1"/>
  </cols>
  <sheetData>
    <row r="1" spans="1:15">
      <c r="C1" s="536" t="s">
        <v>0</v>
      </c>
      <c r="D1" s="537"/>
      <c r="E1" s="537"/>
      <c r="F1" s="537"/>
      <c r="G1" s="537"/>
      <c r="H1" s="537"/>
      <c r="I1" s="537"/>
      <c r="J1" s="537"/>
      <c r="K1" s="537"/>
      <c r="L1" s="537"/>
      <c r="M1" s="9"/>
      <c r="N1" s="9"/>
    </row>
    <row r="2" spans="1:15">
      <c r="C2" s="536" t="s">
        <v>1</v>
      </c>
      <c r="D2" s="537"/>
      <c r="E2" s="537"/>
      <c r="F2" s="537"/>
      <c r="G2" s="537"/>
      <c r="H2" s="537"/>
      <c r="I2" s="537"/>
      <c r="J2" s="537"/>
      <c r="K2" s="537"/>
      <c r="L2" s="537"/>
      <c r="M2" s="9"/>
      <c r="N2" s="9"/>
    </row>
    <row r="3" spans="1:15">
      <c r="C3" s="514" t="s">
        <v>220</v>
      </c>
      <c r="D3" s="537"/>
      <c r="E3" s="537"/>
      <c r="F3" s="537"/>
      <c r="G3" s="537"/>
      <c r="H3" s="537"/>
      <c r="I3" s="537"/>
      <c r="J3" s="537"/>
      <c r="K3" s="537"/>
      <c r="L3" s="537"/>
      <c r="M3" s="12" t="s">
        <v>187</v>
      </c>
      <c r="N3" s="12"/>
    </row>
    <row r="4" spans="1:15">
      <c r="M4" s="12" t="s">
        <v>2</v>
      </c>
    </row>
    <row r="5" spans="1:15">
      <c r="E5" s="17"/>
      <c r="F5" s="17"/>
      <c r="G5" s="17"/>
      <c r="M5" s="12" t="s">
        <v>3</v>
      </c>
    </row>
    <row r="6" spans="1:15" ht="15" thickBot="1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</row>
    <row r="7" spans="1:15" s="18" customFormat="1" ht="16.5" customHeight="1">
      <c r="A7" s="492" t="s">
        <v>46</v>
      </c>
      <c r="B7" s="495" t="s">
        <v>205</v>
      </c>
      <c r="C7" s="498" t="s">
        <v>215</v>
      </c>
      <c r="D7" s="499"/>
      <c r="E7" s="530" t="s">
        <v>5</v>
      </c>
      <c r="F7" s="531"/>
      <c r="G7" s="531"/>
      <c r="H7" s="531"/>
      <c r="I7" s="531"/>
      <c r="J7" s="532"/>
      <c r="K7" s="498" t="s">
        <v>216</v>
      </c>
      <c r="L7" s="533"/>
      <c r="M7" s="521" t="s">
        <v>217</v>
      </c>
      <c r="N7" s="522"/>
      <c r="O7" s="523"/>
    </row>
    <row r="8" spans="1:15" s="18" customFormat="1" ht="13.5" customHeight="1">
      <c r="A8" s="527"/>
      <c r="B8" s="529"/>
      <c r="C8" s="500"/>
      <c r="D8" s="501"/>
      <c r="E8" s="482" t="s">
        <v>6</v>
      </c>
      <c r="F8" s="517"/>
      <c r="G8" s="518"/>
      <c r="H8" s="482" t="s">
        <v>7</v>
      </c>
      <c r="I8" s="517"/>
      <c r="J8" s="518"/>
      <c r="K8" s="534"/>
      <c r="L8" s="535"/>
      <c r="M8" s="524"/>
      <c r="N8" s="525"/>
      <c r="O8" s="526"/>
    </row>
    <row r="9" spans="1:15" s="18" customFormat="1" ht="9.75" customHeight="1">
      <c r="A9" s="527"/>
      <c r="B9" s="529"/>
      <c r="C9" s="508" t="s">
        <v>123</v>
      </c>
      <c r="D9" s="508" t="s">
        <v>10</v>
      </c>
      <c r="E9" s="484" t="s">
        <v>11</v>
      </c>
      <c r="F9" s="480" t="s">
        <v>123</v>
      </c>
      <c r="G9" s="484" t="s">
        <v>10</v>
      </c>
      <c r="H9" s="484" t="s">
        <v>11</v>
      </c>
      <c r="I9" s="480" t="s">
        <v>123</v>
      </c>
      <c r="J9" s="484" t="s">
        <v>58</v>
      </c>
      <c r="K9" s="478" t="s">
        <v>12</v>
      </c>
      <c r="L9" s="478" t="s">
        <v>13</v>
      </c>
      <c r="M9" s="484" t="s">
        <v>8</v>
      </c>
      <c r="N9" s="482" t="s">
        <v>9</v>
      </c>
      <c r="O9" s="483"/>
    </row>
    <row r="10" spans="1:15" s="18" customFormat="1" ht="53.25" customHeight="1">
      <c r="A10" s="528"/>
      <c r="B10" s="519"/>
      <c r="C10" s="520"/>
      <c r="D10" s="520"/>
      <c r="E10" s="519"/>
      <c r="F10" s="538"/>
      <c r="G10" s="519"/>
      <c r="H10" s="519"/>
      <c r="I10" s="538"/>
      <c r="J10" s="519"/>
      <c r="K10" s="520"/>
      <c r="L10" s="520"/>
      <c r="M10" s="516"/>
      <c r="N10" s="33" t="s">
        <v>14</v>
      </c>
      <c r="O10" s="167" t="s">
        <v>15</v>
      </c>
    </row>
    <row r="11" spans="1:15" s="29" customFormat="1" ht="9.75">
      <c r="A11" s="166">
        <v>1</v>
      </c>
      <c r="B11" s="138">
        <v>2</v>
      </c>
      <c r="C11" s="34">
        <v>3</v>
      </c>
      <c r="D11" s="35">
        <v>4</v>
      </c>
      <c r="E11" s="138">
        <v>5</v>
      </c>
      <c r="F11" s="33">
        <v>6</v>
      </c>
      <c r="G11" s="33">
        <v>7</v>
      </c>
      <c r="H11" s="33">
        <v>8</v>
      </c>
      <c r="I11" s="33">
        <v>9</v>
      </c>
      <c r="J11" s="33">
        <v>10</v>
      </c>
      <c r="K11" s="34">
        <v>11</v>
      </c>
      <c r="L11" s="34">
        <v>12</v>
      </c>
      <c r="M11" s="138">
        <v>16</v>
      </c>
      <c r="N11" s="33">
        <v>17</v>
      </c>
      <c r="O11" s="167">
        <v>18</v>
      </c>
    </row>
    <row r="12" spans="1:15" s="56" customFormat="1" ht="28.5">
      <c r="A12" s="168"/>
      <c r="B12" s="38" t="s">
        <v>59</v>
      </c>
      <c r="C12" s="45"/>
      <c r="D12" s="45"/>
      <c r="E12" s="54"/>
      <c r="F12" s="37"/>
      <c r="G12" s="37"/>
      <c r="H12" s="37"/>
      <c r="I12" s="37"/>
      <c r="J12" s="54"/>
      <c r="K12" s="55">
        <f>C12+F12-I12</f>
        <v>0</v>
      </c>
      <c r="L12" s="42">
        <f>D12+G12-J12</f>
        <v>0</v>
      </c>
      <c r="M12" s="60">
        <f>N12+O12</f>
        <v>0</v>
      </c>
      <c r="N12" s="60"/>
      <c r="O12" s="169"/>
    </row>
    <row r="13" spans="1:15" s="58" customFormat="1" ht="52.5" customHeight="1">
      <c r="A13" s="365" t="s">
        <v>16</v>
      </c>
      <c r="B13" s="44" t="s">
        <v>48</v>
      </c>
      <c r="C13" s="182">
        <v>16</v>
      </c>
      <c r="D13" s="181">
        <v>3985</v>
      </c>
      <c r="E13" s="272" t="s">
        <v>251</v>
      </c>
      <c r="F13" s="273">
        <v>38</v>
      </c>
      <c r="G13" s="273">
        <v>157653.5</v>
      </c>
      <c r="H13" s="276" t="s">
        <v>88</v>
      </c>
      <c r="I13" s="273"/>
      <c r="J13" s="274">
        <v>12755.39</v>
      </c>
      <c r="K13" s="182">
        <f t="shared" ref="K13:K27" si="0">C13+F13-I13</f>
        <v>54</v>
      </c>
      <c r="L13" s="181">
        <f t="shared" ref="L13:L25" si="1">D13+G13-J13</f>
        <v>148883.10999999999</v>
      </c>
      <c r="M13" s="280">
        <f t="shared" ref="M13:M27" si="2">N13+O13</f>
        <v>0</v>
      </c>
      <c r="N13" s="273">
        <v>0</v>
      </c>
      <c r="O13" s="275">
        <v>0</v>
      </c>
    </row>
    <row r="14" spans="1:15" s="58" customFormat="1" ht="54" customHeight="1">
      <c r="A14" s="365" t="s">
        <v>28</v>
      </c>
      <c r="B14" s="44" t="s">
        <v>191</v>
      </c>
      <c r="C14" s="182">
        <v>1</v>
      </c>
      <c r="D14" s="181">
        <v>0</v>
      </c>
      <c r="E14" s="274"/>
      <c r="F14" s="273"/>
      <c r="G14" s="273">
        <v>0</v>
      </c>
      <c r="H14" s="276"/>
      <c r="I14" s="273"/>
      <c r="J14" s="274">
        <v>0</v>
      </c>
      <c r="K14" s="182">
        <f t="shared" si="0"/>
        <v>1</v>
      </c>
      <c r="L14" s="181">
        <f t="shared" si="1"/>
        <v>0</v>
      </c>
      <c r="M14" s="280">
        <f t="shared" si="2"/>
        <v>0</v>
      </c>
      <c r="N14" s="273">
        <v>0</v>
      </c>
      <c r="O14" s="275">
        <v>0</v>
      </c>
    </row>
    <row r="15" spans="1:15" s="58" customFormat="1" ht="54" customHeight="1">
      <c r="A15" s="366" t="s">
        <v>33</v>
      </c>
      <c r="B15" s="47" t="s">
        <v>57</v>
      </c>
      <c r="C15" s="182">
        <v>107</v>
      </c>
      <c r="D15" s="181">
        <v>78890</v>
      </c>
      <c r="E15" s="281" t="s">
        <v>244</v>
      </c>
      <c r="F15" s="278">
        <v>2</v>
      </c>
      <c r="G15" s="278">
        <v>9407</v>
      </c>
      <c r="H15" s="279" t="s">
        <v>88</v>
      </c>
      <c r="I15" s="278"/>
      <c r="J15" s="277">
        <v>30303</v>
      </c>
      <c r="K15" s="182">
        <f t="shared" si="0"/>
        <v>109</v>
      </c>
      <c r="L15" s="181">
        <f t="shared" si="1"/>
        <v>57994</v>
      </c>
      <c r="M15" s="280">
        <f t="shared" si="2"/>
        <v>0</v>
      </c>
      <c r="N15" s="273">
        <v>0</v>
      </c>
      <c r="O15" s="275">
        <v>0</v>
      </c>
    </row>
    <row r="16" spans="1:15" s="58" customFormat="1" ht="54.75" customHeight="1">
      <c r="A16" s="365" t="s">
        <v>34</v>
      </c>
      <c r="B16" s="44" t="s">
        <v>49</v>
      </c>
      <c r="C16" s="182">
        <v>4</v>
      </c>
      <c r="D16" s="181">
        <v>0</v>
      </c>
      <c r="E16" s="274"/>
      <c r="F16" s="273"/>
      <c r="G16" s="273">
        <v>0</v>
      </c>
      <c r="H16" s="273"/>
      <c r="I16" s="273"/>
      <c r="J16" s="273">
        <v>0</v>
      </c>
      <c r="K16" s="182">
        <f t="shared" si="0"/>
        <v>4</v>
      </c>
      <c r="L16" s="181">
        <f t="shared" si="1"/>
        <v>0</v>
      </c>
      <c r="M16" s="280">
        <f t="shared" si="2"/>
        <v>0</v>
      </c>
      <c r="N16" s="273">
        <v>0</v>
      </c>
      <c r="O16" s="275">
        <v>0</v>
      </c>
    </row>
    <row r="17" spans="1:15" s="58" customFormat="1" ht="56.25" customHeight="1">
      <c r="A17" s="365" t="s">
        <v>35</v>
      </c>
      <c r="B17" s="44" t="s">
        <v>199</v>
      </c>
      <c r="C17" s="181">
        <v>5</v>
      </c>
      <c r="D17" s="181">
        <v>5500</v>
      </c>
      <c r="E17" s="274"/>
      <c r="F17" s="273"/>
      <c r="G17" s="273">
        <v>0</v>
      </c>
      <c r="H17" s="276" t="s">
        <v>18</v>
      </c>
      <c r="I17" s="273"/>
      <c r="J17" s="274">
        <v>1375</v>
      </c>
      <c r="K17" s="182">
        <f t="shared" si="0"/>
        <v>5</v>
      </c>
      <c r="L17" s="181">
        <f t="shared" si="1"/>
        <v>4125</v>
      </c>
      <c r="M17" s="280">
        <f t="shared" si="2"/>
        <v>0</v>
      </c>
      <c r="N17" s="273">
        <v>0</v>
      </c>
      <c r="O17" s="275">
        <v>0</v>
      </c>
    </row>
    <row r="18" spans="1:15" s="58" customFormat="1" ht="52.5" customHeight="1">
      <c r="A18" s="365" t="s">
        <v>36</v>
      </c>
      <c r="B18" s="44" t="s">
        <v>54</v>
      </c>
      <c r="C18" s="181">
        <v>29</v>
      </c>
      <c r="D18" s="181">
        <v>100929</v>
      </c>
      <c r="E18" s="274"/>
      <c r="F18" s="273"/>
      <c r="G18" s="273"/>
      <c r="H18" s="276" t="s">
        <v>90</v>
      </c>
      <c r="I18" s="273">
        <v>1</v>
      </c>
      <c r="J18" s="274">
        <v>51574</v>
      </c>
      <c r="K18" s="182">
        <f t="shared" si="0"/>
        <v>28</v>
      </c>
      <c r="L18" s="181">
        <f t="shared" si="1"/>
        <v>49355</v>
      </c>
      <c r="M18" s="280">
        <f t="shared" si="2"/>
        <v>0</v>
      </c>
      <c r="N18" s="273">
        <v>0</v>
      </c>
      <c r="O18" s="275">
        <v>0</v>
      </c>
    </row>
    <row r="19" spans="1:15" s="58" customFormat="1" ht="53.25" customHeight="1">
      <c r="A19" s="365" t="s">
        <v>37</v>
      </c>
      <c r="B19" s="44" t="s">
        <v>50</v>
      </c>
      <c r="C19" s="182">
        <v>20</v>
      </c>
      <c r="D19" s="181">
        <v>346823</v>
      </c>
      <c r="E19" s="272" t="s">
        <v>245</v>
      </c>
      <c r="F19" s="273">
        <v>1</v>
      </c>
      <c r="G19" s="273">
        <v>9832</v>
      </c>
      <c r="H19" s="276" t="s">
        <v>88</v>
      </c>
      <c r="I19" s="273"/>
      <c r="J19" s="274">
        <v>193382</v>
      </c>
      <c r="K19" s="182">
        <f t="shared" si="0"/>
        <v>21</v>
      </c>
      <c r="L19" s="181">
        <f t="shared" si="1"/>
        <v>163273</v>
      </c>
      <c r="M19" s="280">
        <f t="shared" si="2"/>
        <v>0</v>
      </c>
      <c r="N19" s="273">
        <v>0</v>
      </c>
      <c r="O19" s="275">
        <v>0</v>
      </c>
    </row>
    <row r="20" spans="1:15" s="58" customFormat="1" ht="55.5" customHeight="1">
      <c r="A20" s="365" t="s">
        <v>38</v>
      </c>
      <c r="B20" s="44" t="s">
        <v>56</v>
      </c>
      <c r="C20" s="183">
        <v>144</v>
      </c>
      <c r="D20" s="183">
        <v>131795</v>
      </c>
      <c r="E20" s="272" t="s">
        <v>239</v>
      </c>
      <c r="F20" s="273">
        <v>18</v>
      </c>
      <c r="G20" s="273">
        <v>59177</v>
      </c>
      <c r="H20" s="276" t="s">
        <v>240</v>
      </c>
      <c r="I20" s="273">
        <v>5</v>
      </c>
      <c r="J20" s="274">
        <v>63328</v>
      </c>
      <c r="K20" s="182">
        <f t="shared" si="0"/>
        <v>157</v>
      </c>
      <c r="L20" s="181">
        <f t="shared" si="1"/>
        <v>127644</v>
      </c>
      <c r="M20" s="280">
        <f t="shared" si="2"/>
        <v>0</v>
      </c>
      <c r="N20" s="273">
        <v>0</v>
      </c>
      <c r="O20" s="275">
        <v>0</v>
      </c>
    </row>
    <row r="21" spans="1:15" s="58" customFormat="1" ht="56.25" customHeight="1">
      <c r="A21" s="365" t="s">
        <v>39</v>
      </c>
      <c r="B21" s="44" t="s">
        <v>55</v>
      </c>
      <c r="C21" s="182">
        <v>3</v>
      </c>
      <c r="D21" s="181">
        <v>5327</v>
      </c>
      <c r="E21" s="274"/>
      <c r="F21" s="273"/>
      <c r="G21" s="273">
        <v>0</v>
      </c>
      <c r="H21" s="273" t="s">
        <v>18</v>
      </c>
      <c r="I21" s="273"/>
      <c r="J21" s="274">
        <v>680</v>
      </c>
      <c r="K21" s="182">
        <f t="shared" si="0"/>
        <v>3</v>
      </c>
      <c r="L21" s="181">
        <f t="shared" si="1"/>
        <v>4647</v>
      </c>
      <c r="M21" s="280">
        <f t="shared" si="2"/>
        <v>0</v>
      </c>
      <c r="N21" s="273">
        <v>0</v>
      </c>
      <c r="O21" s="275">
        <v>0</v>
      </c>
    </row>
    <row r="22" spans="1:15" s="58" customFormat="1" ht="55.5" customHeight="1">
      <c r="A22" s="365" t="s">
        <v>41</v>
      </c>
      <c r="B22" s="44" t="s">
        <v>17</v>
      </c>
      <c r="C22" s="182">
        <v>53</v>
      </c>
      <c r="D22" s="181">
        <v>156723</v>
      </c>
      <c r="E22" s="272" t="s">
        <v>257</v>
      </c>
      <c r="F22" s="273">
        <v>17</v>
      </c>
      <c r="G22" s="273">
        <v>12482</v>
      </c>
      <c r="H22" s="276" t="s">
        <v>18</v>
      </c>
      <c r="I22" s="273"/>
      <c r="J22" s="274">
        <v>67828</v>
      </c>
      <c r="K22" s="182">
        <f t="shared" si="0"/>
        <v>70</v>
      </c>
      <c r="L22" s="181">
        <f t="shared" si="1"/>
        <v>101377</v>
      </c>
      <c r="M22" s="280">
        <f t="shared" si="2"/>
        <v>0</v>
      </c>
      <c r="N22" s="273">
        <v>0</v>
      </c>
      <c r="O22" s="275">
        <v>0</v>
      </c>
    </row>
    <row r="23" spans="1:15" s="58" customFormat="1" ht="60" customHeight="1">
      <c r="A23" s="365" t="s">
        <v>42</v>
      </c>
      <c r="B23" s="44" t="s">
        <v>51</v>
      </c>
      <c r="C23" s="182">
        <v>412</v>
      </c>
      <c r="D23" s="181">
        <v>1107062</v>
      </c>
      <c r="E23" s="272" t="s">
        <v>235</v>
      </c>
      <c r="F23" s="273">
        <f>'[1]MASZYNY I URZĄDZENIA GR 3-6'!$F$146</f>
        <v>57</v>
      </c>
      <c r="G23" s="273">
        <f>'[1]MASZYNY I URZĄDZENIA GR 3-6'!$G$146</f>
        <v>337739</v>
      </c>
      <c r="H23" s="276" t="s">
        <v>236</v>
      </c>
      <c r="I23" s="273">
        <f>'[1]MASZYNY I URZĄDZENIA GR 3-6'!$I$146</f>
        <v>38</v>
      </c>
      <c r="J23" s="274">
        <f>'[1]MASZYNY I URZĄDZENIA GR 3-6'!$J$146</f>
        <v>458722</v>
      </c>
      <c r="K23" s="182">
        <f t="shared" si="0"/>
        <v>431</v>
      </c>
      <c r="L23" s="419">
        <f>D23+G23-J23</f>
        <v>986079</v>
      </c>
      <c r="M23" s="280">
        <f t="shared" si="2"/>
        <v>6000</v>
      </c>
      <c r="N23" s="273">
        <v>0</v>
      </c>
      <c r="O23" s="275">
        <f>'[1]MASZYNY I URZĄDZENIA GR 3-6'!$O$146</f>
        <v>6000</v>
      </c>
    </row>
    <row r="24" spans="1:15" s="58" customFormat="1" ht="57" customHeight="1">
      <c r="A24" s="365" t="s">
        <v>43</v>
      </c>
      <c r="B24" s="44" t="s">
        <v>53</v>
      </c>
      <c r="C24" s="182">
        <v>12</v>
      </c>
      <c r="D24" s="181">
        <v>1340</v>
      </c>
      <c r="E24" s="272"/>
      <c r="F24" s="273"/>
      <c r="G24" s="273">
        <v>0</v>
      </c>
      <c r="H24" s="276" t="s">
        <v>90</v>
      </c>
      <c r="I24" s="273">
        <v>5</v>
      </c>
      <c r="J24" s="274">
        <v>562</v>
      </c>
      <c r="K24" s="182">
        <f t="shared" si="0"/>
        <v>7</v>
      </c>
      <c r="L24" s="181">
        <f t="shared" si="1"/>
        <v>778</v>
      </c>
      <c r="M24" s="280">
        <f t="shared" si="2"/>
        <v>0</v>
      </c>
      <c r="N24" s="273">
        <v>0</v>
      </c>
      <c r="O24" s="275">
        <v>0</v>
      </c>
    </row>
    <row r="25" spans="1:15" s="58" customFormat="1" ht="58.5" customHeight="1">
      <c r="A25" s="365" t="s">
        <v>44</v>
      </c>
      <c r="B25" s="370" t="s">
        <v>247</v>
      </c>
      <c r="C25" s="182">
        <v>14</v>
      </c>
      <c r="D25" s="181">
        <v>1898</v>
      </c>
      <c r="E25" s="272"/>
      <c r="F25" s="273"/>
      <c r="G25" s="273">
        <v>0</v>
      </c>
      <c r="H25" s="276" t="s">
        <v>248</v>
      </c>
      <c r="I25" s="273"/>
      <c r="J25" s="274">
        <v>1312</v>
      </c>
      <c r="K25" s="182">
        <f t="shared" si="0"/>
        <v>14</v>
      </c>
      <c r="L25" s="181">
        <f t="shared" si="1"/>
        <v>586</v>
      </c>
      <c r="M25" s="280">
        <f t="shared" si="2"/>
        <v>0</v>
      </c>
      <c r="N25" s="273">
        <v>0</v>
      </c>
      <c r="O25" s="275">
        <v>0</v>
      </c>
    </row>
    <row r="26" spans="1:15" s="58" customFormat="1" ht="60" customHeight="1">
      <c r="A26" s="365" t="s">
        <v>196</v>
      </c>
      <c r="B26" s="44" t="s">
        <v>52</v>
      </c>
      <c r="C26" s="182">
        <v>155</v>
      </c>
      <c r="D26" s="181">
        <v>708378</v>
      </c>
      <c r="E26" s="272" t="s">
        <v>243</v>
      </c>
      <c r="F26" s="273">
        <v>15</v>
      </c>
      <c r="G26" s="273">
        <v>35720</v>
      </c>
      <c r="H26" s="276" t="s">
        <v>90</v>
      </c>
      <c r="I26" s="273">
        <v>21</v>
      </c>
      <c r="J26" s="274">
        <v>131430.24</v>
      </c>
      <c r="K26" s="182">
        <f t="shared" si="0"/>
        <v>149</v>
      </c>
      <c r="L26" s="181">
        <f>D26+G26-J26</f>
        <v>612667.76</v>
      </c>
      <c r="M26" s="280">
        <f t="shared" si="2"/>
        <v>0</v>
      </c>
      <c r="N26" s="273">
        <v>0</v>
      </c>
      <c r="O26" s="275">
        <v>0</v>
      </c>
    </row>
    <row r="27" spans="1:15" s="59" customFormat="1" ht="15" customHeight="1" thickBot="1">
      <c r="A27" s="170"/>
      <c r="B27" s="245" t="s">
        <v>19</v>
      </c>
      <c r="C27" s="324">
        <f t="shared" ref="C27:O27" si="3">SUM(C13:C26)</f>
        <v>975</v>
      </c>
      <c r="D27" s="325">
        <f>SUM(D13:D26)</f>
        <v>2648650</v>
      </c>
      <c r="E27" s="326"/>
      <c r="F27" s="326">
        <f t="shared" si="3"/>
        <v>148</v>
      </c>
      <c r="G27" s="326">
        <f>SUM(G13:G26)</f>
        <v>622010.5</v>
      </c>
      <c r="H27" s="326"/>
      <c r="I27" s="326">
        <f t="shared" si="3"/>
        <v>70</v>
      </c>
      <c r="J27" s="326">
        <f>SUM(J13:J26)</f>
        <v>1013251.63</v>
      </c>
      <c r="K27" s="327">
        <f t="shared" si="0"/>
        <v>1053</v>
      </c>
      <c r="L27" s="328">
        <f>D27+G27-J27</f>
        <v>2257408.87</v>
      </c>
      <c r="M27" s="329">
        <f t="shared" si="2"/>
        <v>6000</v>
      </c>
      <c r="N27" s="326">
        <f t="shared" si="3"/>
        <v>0</v>
      </c>
      <c r="O27" s="330">
        <f t="shared" si="3"/>
        <v>6000</v>
      </c>
    </row>
    <row r="28" spans="1:15">
      <c r="C28" s="57"/>
      <c r="D28" s="57"/>
    </row>
    <row r="29" spans="1:15">
      <c r="B29" s="260" t="s">
        <v>120</v>
      </c>
    </row>
    <row r="30" spans="1:15" ht="15.75" customHeight="1">
      <c r="B30" s="29"/>
    </row>
    <row r="31" spans="1:15" ht="15.75" customHeight="1">
      <c r="B31" s="29"/>
    </row>
    <row r="32" spans="1:15">
      <c r="B32" s="29"/>
    </row>
    <row r="33" spans="1:15">
      <c r="B33" s="29"/>
    </row>
    <row r="34" spans="1:15">
      <c r="B34" s="29"/>
    </row>
    <row r="35" spans="1:15">
      <c r="B35" s="29" t="s">
        <v>121</v>
      </c>
    </row>
    <row r="36" spans="1:15" s="101" customFormat="1" ht="11.25">
      <c r="A36" s="98"/>
      <c r="B36" s="98"/>
      <c r="C36" s="99">
        <f t="shared" ref="C36:O36" si="4">SUM(C13:C26)</f>
        <v>975</v>
      </c>
      <c r="D36" s="99">
        <f t="shared" si="4"/>
        <v>2648650</v>
      </c>
      <c r="E36" s="99">
        <f t="shared" si="4"/>
        <v>0</v>
      </c>
      <c r="F36" s="99">
        <f>SUM(F13:F26)</f>
        <v>148</v>
      </c>
      <c r="G36" s="99">
        <f>SUM(G13:G26)</f>
        <v>622010.5</v>
      </c>
      <c r="H36" s="99">
        <f t="shared" si="4"/>
        <v>0</v>
      </c>
      <c r="I36" s="99">
        <f t="shared" si="4"/>
        <v>70</v>
      </c>
      <c r="J36" s="99">
        <f t="shared" si="4"/>
        <v>1013251.63</v>
      </c>
      <c r="K36" s="99">
        <f t="shared" si="4"/>
        <v>1053</v>
      </c>
      <c r="L36" s="99">
        <f>SUM(L13:L26)</f>
        <v>2257408.87</v>
      </c>
      <c r="M36" s="99">
        <f t="shared" si="4"/>
        <v>6000</v>
      </c>
      <c r="N36" s="99">
        <f t="shared" si="4"/>
        <v>0</v>
      </c>
      <c r="O36" s="99">
        <f t="shared" si="4"/>
        <v>6000</v>
      </c>
    </row>
    <row r="41" spans="1:15">
      <c r="F41" s="16"/>
    </row>
  </sheetData>
  <mergeCells count="23">
    <mergeCell ref="A7:A10"/>
    <mergeCell ref="B7:B10"/>
    <mergeCell ref="C7:D8"/>
    <mergeCell ref="E7:J7"/>
    <mergeCell ref="K7:L8"/>
    <mergeCell ref="C9:C10"/>
    <mergeCell ref="D9:D10"/>
    <mergeCell ref="G9:G10"/>
    <mergeCell ref="H9:H10"/>
    <mergeCell ref="I9:I10"/>
    <mergeCell ref="C1:L1"/>
    <mergeCell ref="C2:L2"/>
    <mergeCell ref="C3:L3"/>
    <mergeCell ref="M9:M10"/>
    <mergeCell ref="N9:O9"/>
    <mergeCell ref="E8:G8"/>
    <mergeCell ref="H8:J8"/>
    <mergeCell ref="J9:J10"/>
    <mergeCell ref="K9:K10"/>
    <mergeCell ref="L9:L10"/>
    <mergeCell ref="E9:E10"/>
    <mergeCell ref="F9:F10"/>
    <mergeCell ref="M7:O8"/>
  </mergeCells>
  <pageMargins left="0.7" right="0.7" top="0.75" bottom="0.75" header="0.3" footer="0.3"/>
  <pageSetup paperSize="9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O28"/>
  <sheetViews>
    <sheetView topLeftCell="A7" zoomScaleNormal="100" workbookViewId="0">
      <selection sqref="A1:O27"/>
    </sheetView>
  </sheetViews>
  <sheetFormatPr defaultRowHeight="14.25"/>
  <cols>
    <col min="1" max="1" width="2.75" customWidth="1"/>
    <col min="2" max="2" width="19.125" customWidth="1"/>
    <col min="3" max="3" width="8.625" customWidth="1"/>
    <col min="4" max="4" width="10.5" customWidth="1"/>
    <col min="5" max="5" width="7.75" customWidth="1"/>
    <col min="6" max="6" width="8.625" customWidth="1"/>
    <col min="7" max="7" width="9" customWidth="1"/>
    <col min="8" max="8" width="9.125" customWidth="1"/>
    <col min="9" max="9" width="6" customWidth="1"/>
    <col min="10" max="10" width="9.75" customWidth="1"/>
    <col min="11" max="11" width="7.875" customWidth="1"/>
    <col min="12" max="12" width="9.375" customWidth="1"/>
    <col min="13" max="13" width="8" customWidth="1"/>
    <col min="14" max="14" width="8.375" customWidth="1"/>
    <col min="15" max="15" width="8.625" customWidth="1"/>
  </cols>
  <sheetData>
    <row r="1" spans="1:15">
      <c r="A1" s="1"/>
      <c r="B1" s="1"/>
      <c r="C1" s="539" t="s">
        <v>0</v>
      </c>
      <c r="D1" s="540"/>
      <c r="E1" s="540"/>
      <c r="F1" s="540"/>
      <c r="G1" s="540"/>
      <c r="H1" s="540"/>
      <c r="I1" s="540"/>
      <c r="J1" s="540"/>
      <c r="K1" s="540"/>
      <c r="L1" s="540"/>
      <c r="M1" s="2"/>
      <c r="N1" s="2"/>
      <c r="O1" s="1"/>
    </row>
    <row r="2" spans="1:15">
      <c r="A2" s="1"/>
      <c r="B2" s="1"/>
      <c r="C2" s="539" t="s">
        <v>1</v>
      </c>
      <c r="D2" s="540"/>
      <c r="E2" s="540"/>
      <c r="F2" s="540"/>
      <c r="G2" s="540"/>
      <c r="H2" s="540"/>
      <c r="I2" s="540"/>
      <c r="J2" s="540"/>
      <c r="K2" s="540"/>
      <c r="L2" s="540"/>
      <c r="M2" s="2"/>
      <c r="N2" s="2"/>
      <c r="O2" s="1"/>
    </row>
    <row r="3" spans="1:15">
      <c r="A3" s="1"/>
      <c r="B3" s="1"/>
      <c r="C3" s="541" t="s">
        <v>221</v>
      </c>
      <c r="D3" s="540"/>
      <c r="E3" s="540"/>
      <c r="F3" s="540"/>
      <c r="G3" s="540"/>
      <c r="H3" s="540"/>
      <c r="I3" s="540"/>
      <c r="J3" s="540"/>
      <c r="K3" s="540"/>
      <c r="L3" s="540"/>
      <c r="M3" s="3" t="s">
        <v>188</v>
      </c>
      <c r="N3" s="3"/>
      <c r="O3" s="1"/>
    </row>
    <row r="4" spans="1: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3" t="s">
        <v>2</v>
      </c>
      <c r="N4" s="1"/>
      <c r="O4" s="1"/>
    </row>
    <row r="5" spans="1:15">
      <c r="A5" s="1"/>
      <c r="B5" s="1"/>
      <c r="C5" s="1"/>
      <c r="D5" s="1"/>
      <c r="E5" s="4"/>
      <c r="F5" s="4"/>
      <c r="G5" s="4"/>
      <c r="H5" s="1"/>
      <c r="I5" s="1"/>
      <c r="J5" s="1"/>
      <c r="K5" s="1"/>
      <c r="L5" s="1"/>
      <c r="M5" s="3" t="s">
        <v>3</v>
      </c>
      <c r="N5" s="1"/>
      <c r="O5" s="1"/>
    </row>
    <row r="6" spans="1:15" ht="14.25" customHeight="1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 ht="19.5" customHeight="1">
      <c r="A7" s="546" t="s">
        <v>46</v>
      </c>
      <c r="B7" s="549" t="s">
        <v>200</v>
      </c>
      <c r="C7" s="542" t="s">
        <v>215</v>
      </c>
      <c r="D7" s="552"/>
      <c r="E7" s="555" t="s">
        <v>5</v>
      </c>
      <c r="F7" s="556"/>
      <c r="G7" s="556"/>
      <c r="H7" s="556"/>
      <c r="I7" s="556"/>
      <c r="J7" s="557"/>
      <c r="K7" s="542" t="s">
        <v>216</v>
      </c>
      <c r="L7" s="543"/>
      <c r="M7" s="521" t="s">
        <v>217</v>
      </c>
      <c r="N7" s="522"/>
      <c r="O7" s="523"/>
    </row>
    <row r="8" spans="1:15" ht="11.25" customHeight="1">
      <c r="A8" s="547"/>
      <c r="B8" s="550"/>
      <c r="C8" s="553"/>
      <c r="D8" s="554"/>
      <c r="E8" s="561" t="s">
        <v>6</v>
      </c>
      <c r="F8" s="562"/>
      <c r="G8" s="563"/>
      <c r="H8" s="561" t="s">
        <v>7</v>
      </c>
      <c r="I8" s="562"/>
      <c r="J8" s="563"/>
      <c r="K8" s="544"/>
      <c r="L8" s="545"/>
      <c r="M8" s="524"/>
      <c r="N8" s="525"/>
      <c r="O8" s="526"/>
    </row>
    <row r="9" spans="1:15" ht="14.25" customHeight="1">
      <c r="A9" s="547"/>
      <c r="B9" s="550"/>
      <c r="C9" s="558" t="s">
        <v>160</v>
      </c>
      <c r="D9" s="558" t="s">
        <v>10</v>
      </c>
      <c r="E9" s="560" t="s">
        <v>11</v>
      </c>
      <c r="F9" s="560" t="s">
        <v>60</v>
      </c>
      <c r="G9" s="560" t="s">
        <v>10</v>
      </c>
      <c r="H9" s="560" t="s">
        <v>11</v>
      </c>
      <c r="I9" s="560" t="s">
        <v>60</v>
      </c>
      <c r="J9" s="560" t="s">
        <v>10</v>
      </c>
      <c r="K9" s="566" t="s">
        <v>12</v>
      </c>
      <c r="L9" s="566" t="s">
        <v>13</v>
      </c>
      <c r="M9" s="560" t="s">
        <v>8</v>
      </c>
      <c r="N9" s="561" t="s">
        <v>9</v>
      </c>
      <c r="O9" s="565"/>
    </row>
    <row r="10" spans="1:15" ht="21.75" customHeight="1">
      <c r="A10" s="548"/>
      <c r="B10" s="551"/>
      <c r="C10" s="559"/>
      <c r="D10" s="559"/>
      <c r="E10" s="551"/>
      <c r="F10" s="551"/>
      <c r="G10" s="551"/>
      <c r="H10" s="551"/>
      <c r="I10" s="551"/>
      <c r="J10" s="551"/>
      <c r="K10" s="559"/>
      <c r="L10" s="559"/>
      <c r="M10" s="564"/>
      <c r="N10" s="360" t="s">
        <v>14</v>
      </c>
      <c r="O10" s="361" t="s">
        <v>15</v>
      </c>
    </row>
    <row r="11" spans="1:15">
      <c r="A11" s="172">
        <v>1</v>
      </c>
      <c r="B11" s="139">
        <v>2</v>
      </c>
      <c r="C11" s="19">
        <v>3</v>
      </c>
      <c r="D11" s="24">
        <v>4</v>
      </c>
      <c r="E11" s="139">
        <v>5</v>
      </c>
      <c r="F11" s="5">
        <v>6</v>
      </c>
      <c r="G11" s="5">
        <v>7</v>
      </c>
      <c r="H11" s="5">
        <v>8</v>
      </c>
      <c r="I11" s="5">
        <v>9</v>
      </c>
      <c r="J11" s="5">
        <v>10</v>
      </c>
      <c r="K11" s="19">
        <v>11</v>
      </c>
      <c r="L11" s="19">
        <v>12</v>
      </c>
      <c r="M11" s="139">
        <v>16</v>
      </c>
      <c r="N11" s="5">
        <v>17</v>
      </c>
      <c r="O11" s="171">
        <v>18</v>
      </c>
    </row>
    <row r="12" spans="1:15" s="43" customFormat="1" ht="24" customHeight="1">
      <c r="A12" s="173"/>
      <c r="B12" s="61" t="s">
        <v>61</v>
      </c>
      <c r="C12" s="64"/>
      <c r="D12" s="64"/>
      <c r="E12" s="63"/>
      <c r="F12" s="63"/>
      <c r="G12" s="63"/>
      <c r="H12" s="63"/>
      <c r="I12" s="63"/>
      <c r="J12" s="63"/>
      <c r="K12" s="62">
        <f>C12+F12-I12</f>
        <v>0</v>
      </c>
      <c r="L12" s="62">
        <f>D12+G12-J12</f>
        <v>0</v>
      </c>
      <c r="M12" s="66">
        <f>N12+O12</f>
        <v>0</v>
      </c>
      <c r="N12" s="66"/>
      <c r="O12" s="174"/>
    </row>
    <row r="13" spans="1:15" s="46" customFormat="1" ht="36" customHeight="1">
      <c r="A13" s="367" t="s">
        <v>16</v>
      </c>
      <c r="B13" s="65" t="s">
        <v>93</v>
      </c>
      <c r="C13" s="184">
        <v>1</v>
      </c>
      <c r="D13" s="184">
        <v>30336</v>
      </c>
      <c r="E13" s="331"/>
      <c r="F13" s="332"/>
      <c r="G13" s="332">
        <v>0</v>
      </c>
      <c r="H13" s="332" t="s">
        <v>18</v>
      </c>
      <c r="I13" s="332"/>
      <c r="J13" s="331">
        <v>16116</v>
      </c>
      <c r="K13" s="184">
        <f t="shared" ref="K13:K20" si="0">C13+F13-I13</f>
        <v>1</v>
      </c>
      <c r="L13" s="184">
        <f t="shared" ref="L13:L20" si="1">D13+G13-J13</f>
        <v>14220</v>
      </c>
      <c r="M13" s="333">
        <f t="shared" ref="M13:M21" si="2">N13+O13</f>
        <v>0</v>
      </c>
      <c r="N13" s="333">
        <v>0</v>
      </c>
      <c r="O13" s="334">
        <v>0</v>
      </c>
    </row>
    <row r="14" spans="1:15" s="46" customFormat="1" ht="36" customHeight="1">
      <c r="A14" s="368" t="s">
        <v>28</v>
      </c>
      <c r="B14" s="67" t="s">
        <v>94</v>
      </c>
      <c r="C14" s="184">
        <v>5</v>
      </c>
      <c r="D14" s="184">
        <v>0</v>
      </c>
      <c r="E14" s="335" t="s">
        <v>183</v>
      </c>
      <c r="F14" s="336">
        <v>1</v>
      </c>
      <c r="G14" s="336">
        <v>176071</v>
      </c>
      <c r="H14" s="420" t="s">
        <v>40</v>
      </c>
      <c r="I14" s="336">
        <v>1</v>
      </c>
      <c r="J14" s="335">
        <v>14673</v>
      </c>
      <c r="K14" s="184">
        <f t="shared" si="0"/>
        <v>5</v>
      </c>
      <c r="L14" s="184">
        <f t="shared" si="1"/>
        <v>161398</v>
      </c>
      <c r="M14" s="333">
        <f t="shared" si="2"/>
        <v>0</v>
      </c>
      <c r="N14" s="337">
        <v>0</v>
      </c>
      <c r="O14" s="338">
        <v>0</v>
      </c>
    </row>
    <row r="15" spans="1:15" s="46" customFormat="1" ht="36" customHeight="1">
      <c r="A15" s="367" t="s">
        <v>33</v>
      </c>
      <c r="B15" s="65" t="s">
        <v>95</v>
      </c>
      <c r="C15" s="184">
        <v>1</v>
      </c>
      <c r="D15" s="184">
        <v>0</v>
      </c>
      <c r="E15" s="331"/>
      <c r="F15" s="332"/>
      <c r="G15" s="332">
        <v>0</v>
      </c>
      <c r="H15" s="332"/>
      <c r="I15" s="332"/>
      <c r="J15" s="331">
        <v>0</v>
      </c>
      <c r="K15" s="184">
        <f t="shared" si="0"/>
        <v>1</v>
      </c>
      <c r="L15" s="184">
        <f t="shared" si="1"/>
        <v>0</v>
      </c>
      <c r="M15" s="333">
        <f t="shared" si="2"/>
        <v>148.24</v>
      </c>
      <c r="N15" s="333">
        <v>0</v>
      </c>
      <c r="O15" s="334">
        <v>148.24</v>
      </c>
    </row>
    <row r="16" spans="1:15" s="46" customFormat="1" ht="36" customHeight="1">
      <c r="A16" s="368" t="s">
        <v>34</v>
      </c>
      <c r="B16" s="67" t="s">
        <v>96</v>
      </c>
      <c r="C16" s="184">
        <v>2</v>
      </c>
      <c r="D16" s="184">
        <v>0</v>
      </c>
      <c r="E16" s="335"/>
      <c r="F16" s="336"/>
      <c r="G16" s="336">
        <v>0</v>
      </c>
      <c r="H16" s="336"/>
      <c r="I16" s="336"/>
      <c r="J16" s="335">
        <v>0</v>
      </c>
      <c r="K16" s="184">
        <f t="shared" si="0"/>
        <v>2</v>
      </c>
      <c r="L16" s="184">
        <f t="shared" si="1"/>
        <v>0</v>
      </c>
      <c r="M16" s="333">
        <f t="shared" si="2"/>
        <v>998</v>
      </c>
      <c r="N16" s="337">
        <v>0</v>
      </c>
      <c r="O16" s="338">
        <v>998</v>
      </c>
    </row>
    <row r="17" spans="1:15" s="46" customFormat="1" ht="36" customHeight="1">
      <c r="A17" s="367" t="s">
        <v>35</v>
      </c>
      <c r="B17" s="67" t="s">
        <v>91</v>
      </c>
      <c r="C17" s="184">
        <v>15</v>
      </c>
      <c r="D17" s="184">
        <v>74787</v>
      </c>
      <c r="E17" s="335" t="s">
        <v>21</v>
      </c>
      <c r="F17" s="336">
        <f>'[1]ŚRODKI TRANSPORTU'!$F$51</f>
        <v>3</v>
      </c>
      <c r="G17" s="335">
        <f>'[1]ŚRODKI TRANSPORTU'!$G$51</f>
        <v>269661</v>
      </c>
      <c r="H17" s="339" t="s">
        <v>237</v>
      </c>
      <c r="I17" s="336">
        <f>'[1]ŚRODKI TRANSPORTU'!$I$51</f>
        <v>2</v>
      </c>
      <c r="J17" s="335">
        <f>'[1]ŚRODKI TRANSPORTU'!$J$51</f>
        <v>198317</v>
      </c>
      <c r="K17" s="184">
        <f t="shared" si="0"/>
        <v>16</v>
      </c>
      <c r="L17" s="184">
        <f t="shared" si="1"/>
        <v>146131</v>
      </c>
      <c r="M17" s="333">
        <f>N17+O17</f>
        <v>2601</v>
      </c>
      <c r="N17" s="337">
        <f>'[1]ŚRODKI TRANSPORTU'!$N$51</f>
        <v>2601</v>
      </c>
      <c r="O17" s="338">
        <v>0</v>
      </c>
    </row>
    <row r="18" spans="1:15" s="46" customFormat="1" ht="36" customHeight="1">
      <c r="A18" s="368" t="s">
        <v>36</v>
      </c>
      <c r="B18" s="370" t="s">
        <v>247</v>
      </c>
      <c r="C18" s="184">
        <v>2</v>
      </c>
      <c r="D18" s="184">
        <v>0</v>
      </c>
      <c r="E18" s="335"/>
      <c r="F18" s="336"/>
      <c r="G18" s="336">
        <v>0</v>
      </c>
      <c r="H18" s="336"/>
      <c r="I18" s="336"/>
      <c r="J18" s="335">
        <v>0</v>
      </c>
      <c r="K18" s="184">
        <f t="shared" si="0"/>
        <v>2</v>
      </c>
      <c r="L18" s="184">
        <f t="shared" si="1"/>
        <v>0</v>
      </c>
      <c r="M18" s="333">
        <f t="shared" si="2"/>
        <v>0</v>
      </c>
      <c r="N18" s="337">
        <v>0</v>
      </c>
      <c r="O18" s="338">
        <v>0</v>
      </c>
    </row>
    <row r="19" spans="1:15" s="46" customFormat="1" ht="36" customHeight="1">
      <c r="A19" s="367" t="s">
        <v>37</v>
      </c>
      <c r="B19" s="67" t="s">
        <v>92</v>
      </c>
      <c r="C19" s="184">
        <v>4</v>
      </c>
      <c r="D19" s="184">
        <v>0</v>
      </c>
      <c r="E19" s="335"/>
      <c r="F19" s="336"/>
      <c r="G19" s="336">
        <v>0</v>
      </c>
      <c r="H19" s="340" t="s">
        <v>242</v>
      </c>
      <c r="I19" s="336">
        <v>1</v>
      </c>
      <c r="J19" s="335">
        <v>0</v>
      </c>
      <c r="K19" s="184">
        <f t="shared" si="0"/>
        <v>3</v>
      </c>
      <c r="L19" s="184">
        <f t="shared" si="1"/>
        <v>0</v>
      </c>
      <c r="M19" s="333">
        <f t="shared" si="2"/>
        <v>1750</v>
      </c>
      <c r="N19" s="337">
        <v>1750</v>
      </c>
      <c r="O19" s="338">
        <v>0</v>
      </c>
    </row>
    <row r="20" spans="1:15" s="46" customFormat="1" ht="36" customHeight="1">
      <c r="A20" s="368" t="s">
        <v>38</v>
      </c>
      <c r="B20" s="422" t="s">
        <v>255</v>
      </c>
      <c r="C20" s="423">
        <v>0</v>
      </c>
      <c r="D20" s="423">
        <v>0</v>
      </c>
      <c r="E20" s="424" t="s">
        <v>183</v>
      </c>
      <c r="F20" s="425">
        <v>1</v>
      </c>
      <c r="G20" s="425">
        <v>102086</v>
      </c>
      <c r="H20" s="426" t="s">
        <v>18</v>
      </c>
      <c r="I20" s="425"/>
      <c r="J20" s="424">
        <v>102086</v>
      </c>
      <c r="K20" s="184">
        <f t="shared" si="0"/>
        <v>1</v>
      </c>
      <c r="L20" s="184">
        <f t="shared" si="1"/>
        <v>0</v>
      </c>
      <c r="M20" s="427"/>
      <c r="N20" s="428"/>
      <c r="O20" s="429"/>
    </row>
    <row r="21" spans="1:15" s="48" customFormat="1" ht="22.5" customHeight="1" thickBot="1">
      <c r="A21" s="175"/>
      <c r="B21" s="176" t="s">
        <v>19</v>
      </c>
      <c r="C21" s="341">
        <f>SUM(C13:C20)</f>
        <v>30</v>
      </c>
      <c r="D21" s="341">
        <f>SUM(D13:D20)</f>
        <v>105123</v>
      </c>
      <c r="E21" s="342"/>
      <c r="F21" s="342">
        <f>SUM(F13:F20)</f>
        <v>5</v>
      </c>
      <c r="G21" s="342">
        <f>SUM(G13:G20)</f>
        <v>547818</v>
      </c>
      <c r="H21" s="342"/>
      <c r="I21" s="342">
        <f>SUM(I13:I20)</f>
        <v>4</v>
      </c>
      <c r="J21" s="342">
        <f>SUM(J13:J20)</f>
        <v>331192</v>
      </c>
      <c r="K21" s="341">
        <f>C21+F21-I21</f>
        <v>31</v>
      </c>
      <c r="L21" s="341">
        <f>D21+G21-J21</f>
        <v>321749</v>
      </c>
      <c r="M21" s="343">
        <f t="shared" si="2"/>
        <v>5497.24</v>
      </c>
      <c r="N21" s="343">
        <f t="shared" ref="N21:O21" si="3">SUM(N13:N19)</f>
        <v>4351</v>
      </c>
      <c r="O21" s="344">
        <f t="shared" si="3"/>
        <v>1146.24</v>
      </c>
    </row>
    <row r="22" spans="1:15" s="48" customFormat="1" ht="4.5" customHeight="1">
      <c r="A22" s="261"/>
      <c r="B22" s="262"/>
      <c r="C22" s="263"/>
      <c r="D22" s="263"/>
      <c r="E22" s="263"/>
      <c r="F22" s="263"/>
      <c r="G22" s="263"/>
      <c r="H22" s="263"/>
      <c r="I22" s="263"/>
      <c r="J22" s="263"/>
      <c r="K22" s="263"/>
      <c r="L22" s="263"/>
      <c r="M22" s="264"/>
      <c r="N22" s="264"/>
      <c r="O22" s="264"/>
    </row>
    <row r="23" spans="1:15" s="43" customFormat="1" ht="18" customHeight="1">
      <c r="B23" s="56" t="s">
        <v>120</v>
      </c>
    </row>
    <row r="24" spans="1:15" s="43" customFormat="1" ht="15" customHeight="1">
      <c r="B24" s="56"/>
    </row>
    <row r="25" spans="1:15">
      <c r="B25" s="29"/>
    </row>
    <row r="26" spans="1:15">
      <c r="B26" s="29"/>
    </row>
    <row r="27" spans="1:15">
      <c r="B27" s="29" t="s">
        <v>121</v>
      </c>
    </row>
    <row r="28" spans="1:15" s="43" customFormat="1" ht="15" customHeight="1">
      <c r="A28" s="102"/>
      <c r="B28" s="102"/>
      <c r="C28" s="103">
        <f>SUM(C13:C20)</f>
        <v>30</v>
      </c>
      <c r="D28" s="103">
        <f>SUM(D13:D20)</f>
        <v>105123</v>
      </c>
      <c r="E28" s="103">
        <f t="shared" ref="E28:O28" si="4">SUM(E13:E19)</f>
        <v>0</v>
      </c>
      <c r="F28" s="103">
        <f t="shared" ref="F28:L28" si="5">SUM(F13:F20)</f>
        <v>5</v>
      </c>
      <c r="G28" s="103">
        <f t="shared" si="5"/>
        <v>547818</v>
      </c>
      <c r="H28" s="103">
        <f t="shared" si="5"/>
        <v>0</v>
      </c>
      <c r="I28" s="103">
        <f t="shared" si="5"/>
        <v>4</v>
      </c>
      <c r="J28" s="103">
        <f t="shared" si="5"/>
        <v>331192</v>
      </c>
      <c r="K28" s="103">
        <f t="shared" si="5"/>
        <v>31</v>
      </c>
      <c r="L28" s="103">
        <f t="shared" si="5"/>
        <v>321749</v>
      </c>
      <c r="M28" s="103">
        <f t="shared" si="4"/>
        <v>5497.24</v>
      </c>
      <c r="N28" s="103">
        <f t="shared" si="4"/>
        <v>4351</v>
      </c>
      <c r="O28" s="103">
        <f t="shared" si="4"/>
        <v>1146.24</v>
      </c>
    </row>
  </sheetData>
  <mergeCells count="23">
    <mergeCell ref="M7:O8"/>
    <mergeCell ref="M9:M10"/>
    <mergeCell ref="N9:O9"/>
    <mergeCell ref="E9:E10"/>
    <mergeCell ref="F9:F10"/>
    <mergeCell ref="G9:G10"/>
    <mergeCell ref="K9:K10"/>
    <mergeCell ref="L9:L10"/>
    <mergeCell ref="C1:L1"/>
    <mergeCell ref="C2:L2"/>
    <mergeCell ref="C3:L3"/>
    <mergeCell ref="K7:L8"/>
    <mergeCell ref="A7:A10"/>
    <mergeCell ref="B7:B10"/>
    <mergeCell ref="C7:D8"/>
    <mergeCell ref="E7:J7"/>
    <mergeCell ref="C9:C10"/>
    <mergeCell ref="H9:H10"/>
    <mergeCell ref="I9:I10"/>
    <mergeCell ref="J9:J10"/>
    <mergeCell ref="D9:D10"/>
    <mergeCell ref="E8:G8"/>
    <mergeCell ref="H8:J8"/>
  </mergeCells>
  <pageMargins left="0.7" right="0.7" top="0.75" bottom="0.75" header="0.3" footer="0.3"/>
  <pageSetup paperSize="9" scale="85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O35"/>
  <sheetViews>
    <sheetView topLeftCell="A18" zoomScaleNormal="100" workbookViewId="0">
      <selection sqref="A1:O34"/>
    </sheetView>
  </sheetViews>
  <sheetFormatPr defaultRowHeight="14.25"/>
  <cols>
    <col min="1" max="1" width="2.25" customWidth="1"/>
    <col min="2" max="2" width="10" customWidth="1"/>
    <col min="3" max="3" width="6.75" customWidth="1"/>
    <col min="4" max="4" width="8.5" customWidth="1"/>
    <col min="5" max="5" width="7.375" customWidth="1"/>
    <col min="6" max="6" width="6.625" customWidth="1"/>
    <col min="7" max="7" width="7.875" customWidth="1"/>
    <col min="8" max="8" width="8" customWidth="1"/>
    <col min="9" max="9" width="6.5" customWidth="1"/>
    <col min="10" max="10" width="9.5" customWidth="1"/>
    <col min="11" max="11" width="8.875" customWidth="1"/>
    <col min="12" max="12" width="9.75" customWidth="1"/>
    <col min="13" max="13" width="8.375" customWidth="1"/>
    <col min="14" max="14" width="7.625" customWidth="1"/>
    <col min="15" max="15" width="7.375" customWidth="1"/>
  </cols>
  <sheetData>
    <row r="1" spans="1:15">
      <c r="A1" s="1"/>
      <c r="B1" s="1"/>
      <c r="C1" s="539" t="s">
        <v>0</v>
      </c>
      <c r="D1" s="540"/>
      <c r="E1" s="540"/>
      <c r="F1" s="540"/>
      <c r="G1" s="540"/>
      <c r="H1" s="540"/>
      <c r="I1" s="540"/>
      <c r="J1" s="540"/>
      <c r="K1" s="540"/>
      <c r="L1" s="540"/>
      <c r="M1" s="2"/>
      <c r="N1" s="2"/>
      <c r="O1" s="1"/>
    </row>
    <row r="2" spans="1:15">
      <c r="A2" s="1"/>
      <c r="B2" s="1"/>
      <c r="C2" s="539" t="s">
        <v>1</v>
      </c>
      <c r="D2" s="540"/>
      <c r="E2" s="540"/>
      <c r="F2" s="540"/>
      <c r="G2" s="540"/>
      <c r="H2" s="540"/>
      <c r="I2" s="540"/>
      <c r="J2" s="540"/>
      <c r="K2" s="540"/>
      <c r="L2" s="540"/>
      <c r="M2" s="2"/>
      <c r="N2" s="2"/>
      <c r="O2" s="1"/>
    </row>
    <row r="3" spans="1:15">
      <c r="A3" s="1"/>
      <c r="B3" s="1"/>
      <c r="C3" s="541" t="s">
        <v>220</v>
      </c>
      <c r="D3" s="540"/>
      <c r="E3" s="540"/>
      <c r="F3" s="540"/>
      <c r="G3" s="540"/>
      <c r="H3" s="540"/>
      <c r="I3" s="540"/>
      <c r="J3" s="540"/>
      <c r="K3" s="540"/>
      <c r="L3" s="540"/>
      <c r="M3" s="3" t="s">
        <v>189</v>
      </c>
      <c r="N3" s="3"/>
      <c r="O3" s="1"/>
    </row>
    <row r="4" spans="1: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3" t="s">
        <v>2</v>
      </c>
      <c r="N4" s="1"/>
      <c r="O4" s="1"/>
    </row>
    <row r="5" spans="1:15">
      <c r="A5" s="1"/>
      <c r="B5" s="1"/>
      <c r="C5" s="1"/>
      <c r="D5" s="1"/>
      <c r="E5" s="4"/>
      <c r="F5" s="4"/>
      <c r="G5" s="4"/>
      <c r="H5" s="1"/>
      <c r="I5" s="1"/>
      <c r="J5" s="1"/>
      <c r="K5" s="1"/>
      <c r="L5" s="1"/>
      <c r="M5" s="3" t="s">
        <v>3</v>
      </c>
      <c r="N5" s="1"/>
      <c r="O5" s="1"/>
    </row>
    <row r="6" spans="1:15" ht="15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 ht="14.25" customHeight="1">
      <c r="A7" s="546" t="s">
        <v>46</v>
      </c>
      <c r="B7" s="549" t="s">
        <v>62</v>
      </c>
      <c r="C7" s="542" t="s">
        <v>215</v>
      </c>
      <c r="D7" s="552"/>
      <c r="E7" s="574" t="s">
        <v>5</v>
      </c>
      <c r="F7" s="575"/>
      <c r="G7" s="575"/>
      <c r="H7" s="575"/>
      <c r="I7" s="575"/>
      <c r="J7" s="576"/>
      <c r="K7" s="542" t="s">
        <v>216</v>
      </c>
      <c r="L7" s="543"/>
      <c r="M7" s="521" t="s">
        <v>217</v>
      </c>
      <c r="N7" s="522"/>
      <c r="O7" s="523"/>
    </row>
    <row r="8" spans="1:15" ht="14.25" customHeight="1">
      <c r="A8" s="547"/>
      <c r="B8" s="550"/>
      <c r="C8" s="553"/>
      <c r="D8" s="554"/>
      <c r="E8" s="569" t="s">
        <v>6</v>
      </c>
      <c r="F8" s="571"/>
      <c r="G8" s="572"/>
      <c r="H8" s="569" t="s">
        <v>7</v>
      </c>
      <c r="I8" s="571"/>
      <c r="J8" s="572"/>
      <c r="K8" s="544"/>
      <c r="L8" s="545"/>
      <c r="M8" s="524"/>
      <c r="N8" s="525"/>
      <c r="O8" s="526"/>
    </row>
    <row r="9" spans="1:15" ht="14.25" customHeight="1">
      <c r="A9" s="547"/>
      <c r="B9" s="550"/>
      <c r="C9" s="558" t="s">
        <v>160</v>
      </c>
      <c r="D9" s="558" t="s">
        <v>10</v>
      </c>
      <c r="E9" s="567" t="s">
        <v>11</v>
      </c>
      <c r="F9" s="567" t="s">
        <v>160</v>
      </c>
      <c r="G9" s="567" t="s">
        <v>10</v>
      </c>
      <c r="H9" s="567" t="s">
        <v>11</v>
      </c>
      <c r="I9" s="567" t="s">
        <v>160</v>
      </c>
      <c r="J9" s="567" t="s">
        <v>10</v>
      </c>
      <c r="K9" s="566" t="s">
        <v>12</v>
      </c>
      <c r="L9" s="566" t="s">
        <v>13</v>
      </c>
      <c r="M9" s="567" t="s">
        <v>8</v>
      </c>
      <c r="N9" s="569" t="s">
        <v>9</v>
      </c>
      <c r="O9" s="570"/>
    </row>
    <row r="10" spans="1:15" ht="19.5">
      <c r="A10" s="548"/>
      <c r="B10" s="551"/>
      <c r="C10" s="559"/>
      <c r="D10" s="559"/>
      <c r="E10" s="573"/>
      <c r="F10" s="573"/>
      <c r="G10" s="573"/>
      <c r="H10" s="573"/>
      <c r="I10" s="573"/>
      <c r="J10" s="573"/>
      <c r="K10" s="559"/>
      <c r="L10" s="559"/>
      <c r="M10" s="568"/>
      <c r="N10" s="362" t="s">
        <v>14</v>
      </c>
      <c r="O10" s="363" t="s">
        <v>15</v>
      </c>
    </row>
    <row r="11" spans="1:15">
      <c r="A11" s="172">
        <v>1</v>
      </c>
      <c r="B11" s="232">
        <v>2</v>
      </c>
      <c r="C11" s="19">
        <v>3</v>
      </c>
      <c r="D11" s="24">
        <v>4</v>
      </c>
      <c r="E11" s="234">
        <v>5</v>
      </c>
      <c r="F11" s="20">
        <v>6</v>
      </c>
      <c r="G11" s="20">
        <v>7</v>
      </c>
      <c r="H11" s="20">
        <v>8</v>
      </c>
      <c r="I11" s="20">
        <v>9</v>
      </c>
      <c r="J11" s="20">
        <v>10</v>
      </c>
      <c r="K11" s="19">
        <v>11</v>
      </c>
      <c r="L11" s="19">
        <v>12</v>
      </c>
      <c r="M11" s="234">
        <v>16</v>
      </c>
      <c r="N11" s="20">
        <v>17</v>
      </c>
      <c r="O11" s="240">
        <v>18</v>
      </c>
    </row>
    <row r="12" spans="1:15" ht="29.25" customHeight="1">
      <c r="A12" s="241"/>
      <c r="B12" s="70" t="s">
        <v>202</v>
      </c>
      <c r="C12" s="19"/>
      <c r="D12" s="233"/>
      <c r="E12" s="234"/>
      <c r="F12" s="20"/>
      <c r="G12" s="20"/>
      <c r="H12" s="20"/>
      <c r="I12" s="235"/>
      <c r="J12" s="21"/>
      <c r="K12" s="72"/>
      <c r="L12" s="69"/>
      <c r="M12" s="21"/>
      <c r="N12" s="20"/>
      <c r="O12" s="242"/>
    </row>
    <row r="13" spans="1:15" s="58" customFormat="1" ht="51" customHeight="1">
      <c r="A13" s="369" t="s">
        <v>16</v>
      </c>
      <c r="B13" s="68" t="s">
        <v>63</v>
      </c>
      <c r="C13" s="184">
        <v>3</v>
      </c>
      <c r="D13" s="184">
        <v>9250</v>
      </c>
      <c r="E13" s="345" t="s">
        <v>252</v>
      </c>
      <c r="F13" s="346">
        <v>20</v>
      </c>
      <c r="G13" s="346">
        <v>332379.09000000003</v>
      </c>
      <c r="H13" s="346" t="s">
        <v>18</v>
      </c>
      <c r="I13" s="346"/>
      <c r="J13" s="345">
        <v>23710</v>
      </c>
      <c r="K13" s="184">
        <f t="shared" ref="K13:K22" si="0">C13+F13-I13</f>
        <v>23</v>
      </c>
      <c r="L13" s="184">
        <f t="shared" ref="L13:L24" si="1">D13+G13-J13</f>
        <v>317919.09000000003</v>
      </c>
      <c r="M13" s="347">
        <f t="shared" ref="M13:M25" si="2">N13+O13</f>
        <v>0</v>
      </c>
      <c r="N13" s="346">
        <v>0</v>
      </c>
      <c r="O13" s="348">
        <v>0</v>
      </c>
    </row>
    <row r="14" spans="1:15" s="58" customFormat="1" ht="51" customHeight="1">
      <c r="A14" s="369" t="s">
        <v>28</v>
      </c>
      <c r="B14" s="68" t="s">
        <v>64</v>
      </c>
      <c r="C14" s="184">
        <v>1</v>
      </c>
      <c r="D14" s="184">
        <v>4320</v>
      </c>
      <c r="E14" s="345"/>
      <c r="F14" s="346"/>
      <c r="G14" s="346">
        <v>0</v>
      </c>
      <c r="H14" s="346" t="s">
        <v>18</v>
      </c>
      <c r="I14" s="346"/>
      <c r="J14" s="345">
        <v>840</v>
      </c>
      <c r="K14" s="184">
        <f t="shared" si="0"/>
        <v>1</v>
      </c>
      <c r="L14" s="184">
        <f t="shared" si="1"/>
        <v>3480</v>
      </c>
      <c r="M14" s="347">
        <f t="shared" si="2"/>
        <v>0</v>
      </c>
      <c r="N14" s="346">
        <v>0</v>
      </c>
      <c r="O14" s="348">
        <v>0</v>
      </c>
    </row>
    <row r="15" spans="1:15" s="58" customFormat="1" ht="51" customHeight="1">
      <c r="A15" s="369" t="s">
        <v>33</v>
      </c>
      <c r="B15" s="68" t="s">
        <v>65</v>
      </c>
      <c r="C15" s="184">
        <v>13</v>
      </c>
      <c r="D15" s="184">
        <v>14564</v>
      </c>
      <c r="E15" s="349" t="s">
        <v>21</v>
      </c>
      <c r="F15" s="346">
        <v>2</v>
      </c>
      <c r="G15" s="346">
        <v>15883</v>
      </c>
      <c r="H15" s="350" t="s">
        <v>253</v>
      </c>
      <c r="I15" s="346">
        <v>2</v>
      </c>
      <c r="J15" s="345">
        <v>10954</v>
      </c>
      <c r="K15" s="184">
        <f t="shared" si="0"/>
        <v>13</v>
      </c>
      <c r="L15" s="184">
        <f t="shared" si="1"/>
        <v>19493</v>
      </c>
      <c r="M15" s="347">
        <f t="shared" si="2"/>
        <v>0</v>
      </c>
      <c r="N15" s="346">
        <v>0</v>
      </c>
      <c r="O15" s="348">
        <v>0</v>
      </c>
    </row>
    <row r="16" spans="1:15" s="58" customFormat="1" ht="51" customHeight="1">
      <c r="A16" s="369" t="s">
        <v>34</v>
      </c>
      <c r="B16" s="68" t="s">
        <v>49</v>
      </c>
      <c r="C16" s="184">
        <v>17</v>
      </c>
      <c r="D16" s="184">
        <v>485</v>
      </c>
      <c r="E16" s="345"/>
      <c r="F16" s="346"/>
      <c r="G16" s="346">
        <v>0</v>
      </c>
      <c r="H16" s="346" t="s">
        <v>18</v>
      </c>
      <c r="I16" s="346"/>
      <c r="J16" s="345">
        <v>485</v>
      </c>
      <c r="K16" s="184">
        <f t="shared" si="0"/>
        <v>17</v>
      </c>
      <c r="L16" s="184">
        <f t="shared" si="1"/>
        <v>0</v>
      </c>
      <c r="M16" s="347">
        <f t="shared" si="2"/>
        <v>0</v>
      </c>
      <c r="N16" s="346">
        <v>0</v>
      </c>
      <c r="O16" s="348">
        <v>0</v>
      </c>
    </row>
    <row r="17" spans="1:15" s="58" customFormat="1" ht="51" customHeight="1">
      <c r="A17" s="369" t="s">
        <v>35</v>
      </c>
      <c r="B17" s="68" t="s">
        <v>206</v>
      </c>
      <c r="C17" s="184">
        <v>289</v>
      </c>
      <c r="D17" s="184">
        <v>0</v>
      </c>
      <c r="E17" s="345"/>
      <c r="F17" s="346"/>
      <c r="G17" s="346">
        <v>0</v>
      </c>
      <c r="H17" s="346"/>
      <c r="I17" s="346"/>
      <c r="J17" s="346">
        <v>0</v>
      </c>
      <c r="K17" s="184">
        <f>C17+F17-I17</f>
        <v>289</v>
      </c>
      <c r="L17" s="184">
        <f t="shared" si="1"/>
        <v>0</v>
      </c>
      <c r="M17" s="347">
        <f t="shared" si="2"/>
        <v>0</v>
      </c>
      <c r="N17" s="346">
        <v>0</v>
      </c>
      <c r="O17" s="348">
        <v>0</v>
      </c>
    </row>
    <row r="18" spans="1:15" s="58" customFormat="1" ht="54.75" customHeight="1">
      <c r="A18" s="369" t="s">
        <v>36</v>
      </c>
      <c r="B18" s="68" t="s">
        <v>66</v>
      </c>
      <c r="C18" s="184">
        <v>15</v>
      </c>
      <c r="D18" s="184">
        <v>52833</v>
      </c>
      <c r="E18" s="349" t="s">
        <v>122</v>
      </c>
      <c r="F18" s="346">
        <v>2</v>
      </c>
      <c r="G18" s="346">
        <v>17393</v>
      </c>
      <c r="H18" s="350" t="s">
        <v>246</v>
      </c>
      <c r="I18" s="346"/>
      <c r="J18" s="345">
        <v>29269</v>
      </c>
      <c r="K18" s="184">
        <f t="shared" si="0"/>
        <v>17</v>
      </c>
      <c r="L18" s="184">
        <f t="shared" si="1"/>
        <v>40957</v>
      </c>
      <c r="M18" s="347">
        <f t="shared" si="2"/>
        <v>0</v>
      </c>
      <c r="N18" s="346">
        <v>0</v>
      </c>
      <c r="O18" s="348">
        <v>0</v>
      </c>
    </row>
    <row r="19" spans="1:15" s="58" customFormat="1" ht="51" customHeight="1">
      <c r="A19" s="369" t="s">
        <v>37</v>
      </c>
      <c r="B19" s="68" t="s">
        <v>68</v>
      </c>
      <c r="C19" s="183">
        <v>70</v>
      </c>
      <c r="D19" s="183">
        <v>47070</v>
      </c>
      <c r="E19" s="345" t="s">
        <v>21</v>
      </c>
      <c r="F19" s="346">
        <v>16</v>
      </c>
      <c r="G19" s="346">
        <v>0</v>
      </c>
      <c r="H19" s="350" t="s">
        <v>90</v>
      </c>
      <c r="I19" s="346">
        <v>2</v>
      </c>
      <c r="J19" s="345">
        <v>17048</v>
      </c>
      <c r="K19" s="184">
        <f t="shared" si="0"/>
        <v>84</v>
      </c>
      <c r="L19" s="184">
        <f t="shared" si="1"/>
        <v>30022</v>
      </c>
      <c r="M19" s="347">
        <f t="shared" si="2"/>
        <v>0</v>
      </c>
      <c r="N19" s="346">
        <v>0</v>
      </c>
      <c r="O19" s="348">
        <v>0</v>
      </c>
    </row>
    <row r="20" spans="1:15" s="58" customFormat="1" ht="51" customHeight="1">
      <c r="A20" s="369" t="s">
        <v>38</v>
      </c>
      <c r="B20" s="68" t="s">
        <v>17</v>
      </c>
      <c r="C20" s="184">
        <v>117</v>
      </c>
      <c r="D20" s="184">
        <v>0</v>
      </c>
      <c r="E20" s="345" t="s">
        <v>21</v>
      </c>
      <c r="F20" s="346">
        <v>48</v>
      </c>
      <c r="G20" s="346">
        <v>13275</v>
      </c>
      <c r="H20" s="350" t="s">
        <v>88</v>
      </c>
      <c r="I20" s="346"/>
      <c r="J20" s="345">
        <v>13275</v>
      </c>
      <c r="K20" s="184">
        <f t="shared" si="0"/>
        <v>165</v>
      </c>
      <c r="L20" s="184">
        <f t="shared" si="1"/>
        <v>0</v>
      </c>
      <c r="M20" s="347">
        <f t="shared" si="2"/>
        <v>0</v>
      </c>
      <c r="N20" s="346">
        <v>0</v>
      </c>
      <c r="O20" s="348">
        <v>0</v>
      </c>
    </row>
    <row r="21" spans="1:15" s="58" customFormat="1" ht="51" customHeight="1">
      <c r="A21" s="369" t="s">
        <v>39</v>
      </c>
      <c r="B21" s="71" t="s">
        <v>51</v>
      </c>
      <c r="C21" s="184">
        <v>164</v>
      </c>
      <c r="D21" s="184">
        <v>71935</v>
      </c>
      <c r="E21" s="351" t="s">
        <v>207</v>
      </c>
      <c r="F21" s="352">
        <f>'[1]POZOSTAŁEŚRODKI TRWAŁE GR 8'!$F$309</f>
        <v>231</v>
      </c>
      <c r="G21" s="352">
        <f>'[1]POZOSTAŁEŚRODKI TRWAŁE GR 8'!$G$309</f>
        <v>1226295.0099999998</v>
      </c>
      <c r="H21" s="353" t="s">
        <v>40</v>
      </c>
      <c r="I21" s="352">
        <f>'[1]POZOSTAŁEŚRODKI TRWAŁE GR 8'!$I$309</f>
        <v>23</v>
      </c>
      <c r="J21" s="354">
        <f>'[1]POZOSTAŁEŚRODKI TRWAŁE GR 8'!$J$309</f>
        <v>845897.90000000014</v>
      </c>
      <c r="K21" s="184">
        <f t="shared" si="0"/>
        <v>372</v>
      </c>
      <c r="L21" s="184">
        <f t="shared" si="1"/>
        <v>452332.10999999964</v>
      </c>
      <c r="M21" s="347">
        <f t="shared" si="2"/>
        <v>0</v>
      </c>
      <c r="N21" s="346">
        <v>0</v>
      </c>
      <c r="O21" s="348">
        <v>0</v>
      </c>
    </row>
    <row r="22" spans="1:15" s="58" customFormat="1" ht="51" customHeight="1">
      <c r="A22" s="369" t="s">
        <v>41</v>
      </c>
      <c r="B22" s="71" t="s">
        <v>45</v>
      </c>
      <c r="C22" s="183">
        <v>1024</v>
      </c>
      <c r="D22" s="183">
        <v>0</v>
      </c>
      <c r="E22" s="351" t="s">
        <v>238</v>
      </c>
      <c r="F22" s="352">
        <v>10</v>
      </c>
      <c r="G22" s="352">
        <v>4904</v>
      </c>
      <c r="H22" s="353" t="s">
        <v>90</v>
      </c>
      <c r="I22" s="352">
        <v>10</v>
      </c>
      <c r="J22" s="354">
        <v>4904</v>
      </c>
      <c r="K22" s="184">
        <f t="shared" si="0"/>
        <v>1024</v>
      </c>
      <c r="L22" s="184">
        <f t="shared" si="1"/>
        <v>0</v>
      </c>
      <c r="M22" s="347">
        <f t="shared" si="2"/>
        <v>0</v>
      </c>
      <c r="N22" s="346">
        <v>0</v>
      </c>
      <c r="O22" s="348">
        <v>0</v>
      </c>
    </row>
    <row r="23" spans="1:15" s="58" customFormat="1" ht="51" customHeight="1">
      <c r="A23" s="369" t="s">
        <v>42</v>
      </c>
      <c r="B23" s="71" t="s">
        <v>67</v>
      </c>
      <c r="C23" s="184">
        <v>3639</v>
      </c>
      <c r="D23" s="184">
        <v>0</v>
      </c>
      <c r="E23" s="351" t="s">
        <v>21</v>
      </c>
      <c r="F23" s="352">
        <v>8</v>
      </c>
      <c r="G23" s="352">
        <v>0</v>
      </c>
      <c r="H23" s="353"/>
      <c r="I23" s="352"/>
      <c r="J23" s="354">
        <v>0</v>
      </c>
      <c r="K23" s="184">
        <f>C23+F23-I23</f>
        <v>3647</v>
      </c>
      <c r="L23" s="184">
        <f t="shared" si="1"/>
        <v>0</v>
      </c>
      <c r="M23" s="347">
        <f t="shared" si="2"/>
        <v>0</v>
      </c>
      <c r="N23" s="346">
        <v>0</v>
      </c>
      <c r="O23" s="348">
        <v>0</v>
      </c>
    </row>
    <row r="24" spans="1:15" s="58" customFormat="1" ht="50.25" customHeight="1">
      <c r="A24" s="369" t="s">
        <v>43</v>
      </c>
      <c r="B24" s="370" t="s">
        <v>247</v>
      </c>
      <c r="C24" s="184">
        <v>3</v>
      </c>
      <c r="D24" s="184">
        <v>18641</v>
      </c>
      <c r="E24" s="351" t="s">
        <v>183</v>
      </c>
      <c r="F24" s="352">
        <v>4</v>
      </c>
      <c r="G24" s="352">
        <v>37994.300000000003</v>
      </c>
      <c r="H24" s="353" t="s">
        <v>18</v>
      </c>
      <c r="I24" s="352"/>
      <c r="J24" s="354">
        <v>4140.04</v>
      </c>
      <c r="K24" s="184">
        <f>C24+F24-I24</f>
        <v>7</v>
      </c>
      <c r="L24" s="184">
        <f t="shared" si="1"/>
        <v>52495.26</v>
      </c>
      <c r="M24" s="347">
        <f t="shared" si="2"/>
        <v>0</v>
      </c>
      <c r="N24" s="346">
        <v>0</v>
      </c>
      <c r="O24" s="348">
        <v>0</v>
      </c>
    </row>
    <row r="25" spans="1:15" s="59" customFormat="1" ht="10.5" thickBot="1">
      <c r="A25" s="243"/>
      <c r="B25" s="244" t="s">
        <v>29</v>
      </c>
      <c r="C25" s="355">
        <f>SUM(C13:C24)</f>
        <v>5355</v>
      </c>
      <c r="D25" s="356">
        <f>SUM(D13:D24)</f>
        <v>219098</v>
      </c>
      <c r="E25" s="357"/>
      <c r="F25" s="357">
        <f>SUM(F13:F24)</f>
        <v>341</v>
      </c>
      <c r="G25" s="357">
        <f>SUM(G13:G24)</f>
        <v>1648123.4</v>
      </c>
      <c r="H25" s="357"/>
      <c r="I25" s="357">
        <f t="shared" ref="I25:O25" si="3">SUM(I13:I23)</f>
        <v>37</v>
      </c>
      <c r="J25" s="357">
        <f>SUM(J13:J24)</f>
        <v>950522.94000000018</v>
      </c>
      <c r="K25" s="356">
        <f>C25+F25-I25</f>
        <v>5659</v>
      </c>
      <c r="L25" s="356">
        <f>D25+G25-J25</f>
        <v>916698.45999999973</v>
      </c>
      <c r="M25" s="358">
        <f t="shared" si="2"/>
        <v>0</v>
      </c>
      <c r="N25" s="357">
        <f t="shared" si="3"/>
        <v>0</v>
      </c>
      <c r="O25" s="359">
        <f t="shared" si="3"/>
        <v>0</v>
      </c>
    </row>
    <row r="26" spans="1:15">
      <c r="L26" s="16"/>
    </row>
    <row r="27" spans="1:15">
      <c r="B27" s="260" t="s">
        <v>120</v>
      </c>
    </row>
    <row r="28" spans="1:15">
      <c r="B28" s="29"/>
    </row>
    <row r="29" spans="1:15">
      <c r="B29" s="29"/>
    </row>
    <row r="30" spans="1:15">
      <c r="B30" s="29"/>
    </row>
    <row r="31" spans="1:15">
      <c r="B31" s="29"/>
    </row>
    <row r="32" spans="1:15">
      <c r="B32" s="29"/>
    </row>
    <row r="33" spans="1:15">
      <c r="B33" s="29" t="s">
        <v>121</v>
      </c>
    </row>
    <row r="35" spans="1:15" s="77" customFormat="1" ht="11.25">
      <c r="A35" s="104"/>
      <c r="B35" s="104"/>
      <c r="C35" s="223">
        <f t="shared" ref="C35:L35" si="4">SUM(C13:C24)</f>
        <v>5355</v>
      </c>
      <c r="D35" s="223">
        <f t="shared" si="4"/>
        <v>219098</v>
      </c>
      <c r="E35" s="104">
        <f t="shared" si="4"/>
        <v>0</v>
      </c>
      <c r="F35" s="223">
        <f>SUM(F13:F24)</f>
        <v>341</v>
      </c>
      <c r="G35" s="223">
        <f t="shared" si="4"/>
        <v>1648123.4</v>
      </c>
      <c r="H35" s="104">
        <f t="shared" si="4"/>
        <v>0</v>
      </c>
      <c r="I35" s="223">
        <f>SUM(I13:I24)</f>
        <v>37</v>
      </c>
      <c r="J35" s="223">
        <f t="shared" si="4"/>
        <v>950522.94000000018</v>
      </c>
      <c r="K35" s="223">
        <f>SUM(K13:K24)</f>
        <v>5659</v>
      </c>
      <c r="L35" s="223">
        <f t="shared" si="4"/>
        <v>916698.45999999973</v>
      </c>
      <c r="M35" s="104">
        <f t="shared" ref="M35:O35" si="5">SUM(M13:M23)</f>
        <v>0</v>
      </c>
      <c r="N35" s="104">
        <f t="shared" si="5"/>
        <v>0</v>
      </c>
      <c r="O35" s="104">
        <f t="shared" si="5"/>
        <v>0</v>
      </c>
    </row>
  </sheetData>
  <mergeCells count="23">
    <mergeCell ref="A7:A10"/>
    <mergeCell ref="B7:B10"/>
    <mergeCell ref="C7:D8"/>
    <mergeCell ref="E7:J7"/>
    <mergeCell ref="K7:L8"/>
    <mergeCell ref="C9:C10"/>
    <mergeCell ref="D9:D10"/>
    <mergeCell ref="G9:G10"/>
    <mergeCell ref="H9:H10"/>
    <mergeCell ref="I9:I10"/>
    <mergeCell ref="C1:L1"/>
    <mergeCell ref="C2:L2"/>
    <mergeCell ref="C3:L3"/>
    <mergeCell ref="M9:M10"/>
    <mergeCell ref="N9:O9"/>
    <mergeCell ref="E8:G8"/>
    <mergeCell ref="H8:J8"/>
    <mergeCell ref="J9:J10"/>
    <mergeCell ref="K9:K10"/>
    <mergeCell ref="L9:L10"/>
    <mergeCell ref="E9:E10"/>
    <mergeCell ref="F9:F10"/>
    <mergeCell ref="M7:O8"/>
  </mergeCells>
  <pageMargins left="0.7" right="0.7" top="0.75" bottom="0.75" header="0.3" footer="0.3"/>
  <pageSetup paperSize="9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Y46"/>
  <sheetViews>
    <sheetView zoomScaleNormal="100" workbookViewId="0">
      <selection activeCell="B27" sqref="B27:B28"/>
    </sheetView>
  </sheetViews>
  <sheetFormatPr defaultRowHeight="14.25"/>
  <cols>
    <col min="1" max="1" width="10.375" style="200" customWidth="1"/>
    <col min="2" max="2" width="4.625" customWidth="1"/>
    <col min="3" max="3" width="18.875" customWidth="1"/>
    <col min="4" max="4" width="13.125" customWidth="1"/>
    <col min="5" max="5" width="12.25" customWidth="1"/>
    <col min="6" max="6" width="11.75" customWidth="1"/>
    <col min="7" max="7" width="0.125" customWidth="1"/>
    <col min="8" max="8" width="12.5" hidden="1" customWidth="1"/>
    <col min="9" max="12" width="9" hidden="1" customWidth="1"/>
    <col min="13" max="13" width="12.625" hidden="1" customWidth="1"/>
    <col min="14" max="14" width="9" hidden="1" customWidth="1"/>
    <col min="15" max="16" width="11.375" hidden="1" customWidth="1"/>
    <col min="17" max="20" width="9" hidden="1" customWidth="1"/>
    <col min="21" max="21" width="10.25" hidden="1" customWidth="1"/>
    <col min="22" max="22" width="11.25" hidden="1" customWidth="1"/>
    <col min="23" max="23" width="12.5" hidden="1" customWidth="1"/>
    <col min="24" max="24" width="12.625" hidden="1" customWidth="1"/>
    <col min="25" max="25" width="9.625" hidden="1" customWidth="1"/>
  </cols>
  <sheetData>
    <row r="1" spans="2:24">
      <c r="B1" s="135"/>
      <c r="C1" s="135"/>
      <c r="D1" s="135"/>
      <c r="E1" s="3" t="s">
        <v>124</v>
      </c>
      <c r="F1" s="135"/>
      <c r="H1" s="135"/>
    </row>
    <row r="2" spans="2:24">
      <c r="B2" s="135"/>
      <c r="C2" s="135"/>
      <c r="D2" s="135"/>
      <c r="E2" s="3" t="s">
        <v>2</v>
      </c>
      <c r="F2" s="135"/>
      <c r="H2" s="135"/>
    </row>
    <row r="3" spans="2:24">
      <c r="B3" s="135"/>
      <c r="C3" s="135"/>
      <c r="D3" s="135"/>
      <c r="E3" s="3" t="s">
        <v>3</v>
      </c>
      <c r="F3" s="135"/>
      <c r="H3" s="135"/>
    </row>
    <row r="4" spans="2:24">
      <c r="B4" s="135"/>
      <c r="C4" s="135"/>
      <c r="D4" s="135"/>
      <c r="E4" s="3"/>
      <c r="F4" s="135"/>
      <c r="G4" s="135"/>
      <c r="H4" s="135"/>
    </row>
    <row r="5" spans="2:24">
      <c r="B5" s="583" t="s">
        <v>125</v>
      </c>
      <c r="C5" s="583"/>
      <c r="D5" s="583"/>
      <c r="E5" s="583"/>
      <c r="F5" s="583"/>
      <c r="G5" s="135"/>
      <c r="H5" s="135"/>
    </row>
    <row r="6" spans="2:24">
      <c r="B6" s="583" t="s">
        <v>211</v>
      </c>
      <c r="C6" s="583"/>
      <c r="D6" s="583"/>
      <c r="E6" s="583"/>
      <c r="F6" s="583"/>
      <c r="G6" s="135"/>
      <c r="H6" s="135"/>
    </row>
    <row r="7" spans="2:24">
      <c r="B7" s="584" t="s">
        <v>4</v>
      </c>
      <c r="C7" s="584" t="s">
        <v>126</v>
      </c>
      <c r="D7" s="584" t="s">
        <v>222</v>
      </c>
      <c r="E7" s="584" t="s">
        <v>223</v>
      </c>
      <c r="F7" s="584" t="s">
        <v>127</v>
      </c>
      <c r="G7" s="577" t="s">
        <v>161</v>
      </c>
      <c r="H7" s="577" t="s">
        <v>162</v>
      </c>
      <c r="I7" s="577" t="s">
        <v>163</v>
      </c>
      <c r="J7" s="577" t="s">
        <v>164</v>
      </c>
      <c r="K7" s="577" t="s">
        <v>166</v>
      </c>
      <c r="L7" s="577" t="s">
        <v>168</v>
      </c>
      <c r="M7" s="577" t="s">
        <v>249</v>
      </c>
      <c r="N7" s="577" t="s">
        <v>169</v>
      </c>
      <c r="O7" s="577" t="s">
        <v>169</v>
      </c>
      <c r="P7" s="577" t="s">
        <v>170</v>
      </c>
      <c r="Q7" s="577" t="s">
        <v>171</v>
      </c>
      <c r="R7" s="577" t="s">
        <v>172</v>
      </c>
      <c r="S7" s="577" t="s">
        <v>173</v>
      </c>
      <c r="T7" s="577" t="s">
        <v>174</v>
      </c>
      <c r="U7" s="577" t="s">
        <v>175</v>
      </c>
      <c r="V7" s="577" t="s">
        <v>176</v>
      </c>
      <c r="W7" s="577" t="s">
        <v>177</v>
      </c>
      <c r="X7" s="580" t="s">
        <v>19</v>
      </c>
    </row>
    <row r="8" spans="2:24">
      <c r="B8" s="585"/>
      <c r="C8" s="585"/>
      <c r="D8" s="585"/>
      <c r="E8" s="585"/>
      <c r="F8" s="585"/>
      <c r="G8" s="578"/>
      <c r="H8" s="578"/>
      <c r="I8" s="578"/>
      <c r="J8" s="578"/>
      <c r="K8" s="578"/>
      <c r="L8" s="578"/>
      <c r="M8" s="578"/>
      <c r="N8" s="578"/>
      <c r="O8" s="578"/>
      <c r="P8" s="578"/>
      <c r="Q8" s="578"/>
      <c r="R8" s="578"/>
      <c r="S8" s="578"/>
      <c r="T8" s="578"/>
      <c r="U8" s="578"/>
      <c r="V8" s="578"/>
      <c r="W8" s="578"/>
      <c r="X8" s="581"/>
    </row>
    <row r="9" spans="2:24">
      <c r="B9" s="585"/>
      <c r="C9" s="585"/>
      <c r="D9" s="585"/>
      <c r="E9" s="585"/>
      <c r="F9" s="585"/>
      <c r="G9" s="578"/>
      <c r="H9" s="578"/>
      <c r="I9" s="578"/>
      <c r="J9" s="578"/>
      <c r="K9" s="578"/>
      <c r="L9" s="578"/>
      <c r="M9" s="578"/>
      <c r="N9" s="578"/>
      <c r="O9" s="578"/>
      <c r="P9" s="578"/>
      <c r="Q9" s="578"/>
      <c r="R9" s="578"/>
      <c r="S9" s="578"/>
      <c r="T9" s="578"/>
      <c r="U9" s="578"/>
      <c r="V9" s="578"/>
      <c r="W9" s="578"/>
      <c r="X9" s="581"/>
    </row>
    <row r="10" spans="2:24" ht="18.75" customHeight="1">
      <c r="B10" s="586"/>
      <c r="C10" s="586"/>
      <c r="D10" s="586"/>
      <c r="E10" s="586"/>
      <c r="F10" s="586"/>
      <c r="G10" s="579"/>
      <c r="H10" s="579"/>
      <c r="I10" s="579"/>
      <c r="J10" s="579"/>
      <c r="K10" s="579"/>
      <c r="L10" s="579"/>
      <c r="M10" s="579"/>
      <c r="N10" s="579"/>
      <c r="O10" s="579"/>
      <c r="P10" s="579"/>
      <c r="Q10" s="579"/>
      <c r="R10" s="579"/>
      <c r="S10" s="579"/>
      <c r="T10" s="579"/>
      <c r="U10" s="579"/>
      <c r="V10" s="579"/>
      <c r="W10" s="579"/>
      <c r="X10" s="582"/>
    </row>
    <row r="11" spans="2:24">
      <c r="B11" s="205">
        <v>1</v>
      </c>
      <c r="C11" s="211">
        <v>2</v>
      </c>
      <c r="D11" s="205">
        <v>3</v>
      </c>
      <c r="E11" s="211">
        <v>4</v>
      </c>
      <c r="F11" s="205">
        <v>5</v>
      </c>
      <c r="G11" s="135"/>
      <c r="H11" s="135"/>
      <c r="I11" s="224"/>
      <c r="J11" s="200" t="s">
        <v>165</v>
      </c>
      <c r="K11" s="200" t="s">
        <v>167</v>
      </c>
      <c r="L11" s="200" t="s">
        <v>167</v>
      </c>
      <c r="P11" s="225"/>
      <c r="Q11" s="200" t="s">
        <v>167</v>
      </c>
      <c r="R11" s="200" t="s">
        <v>167</v>
      </c>
      <c r="T11" s="421" t="s">
        <v>167</v>
      </c>
      <c r="X11" s="203"/>
    </row>
    <row r="12" spans="2:24">
      <c r="B12" s="206"/>
      <c r="C12" s="212"/>
      <c r="D12" s="212"/>
      <c r="E12" s="212"/>
      <c r="F12" s="185"/>
      <c r="G12" s="135"/>
      <c r="H12" s="135"/>
      <c r="I12" s="224"/>
      <c r="P12" s="225"/>
      <c r="X12" s="199"/>
    </row>
    <row r="13" spans="2:24">
      <c r="B13" s="207" t="s">
        <v>128</v>
      </c>
      <c r="C13" s="389" t="s">
        <v>129</v>
      </c>
      <c r="D13" s="213">
        <f>D15+D17+D19</f>
        <v>5418617</v>
      </c>
      <c r="E13" s="213">
        <f>E15+E17+E19</f>
        <v>2749000.9</v>
      </c>
      <c r="F13" s="186">
        <f>E13-D13</f>
        <v>-2669616.1</v>
      </c>
      <c r="G13" s="225"/>
      <c r="H13" s="135"/>
      <c r="I13" s="224"/>
      <c r="P13" s="225"/>
      <c r="W13" s="225">
        <f>W15+W19</f>
        <v>2749000.9</v>
      </c>
      <c r="X13" s="204">
        <f>G13+H13+I13+J13+K13+L13+M13+N13+O13+P13+Q13+R13+S13+T13+U13+V13+W13</f>
        <v>2749000.9</v>
      </c>
    </row>
    <row r="14" spans="2:24">
      <c r="B14" s="207"/>
      <c r="C14" s="390" t="s">
        <v>130</v>
      </c>
      <c r="D14" s="213"/>
      <c r="E14" s="213"/>
      <c r="F14" s="186"/>
      <c r="G14" s="225"/>
      <c r="H14" s="135"/>
      <c r="I14" s="224"/>
      <c r="P14" s="225"/>
      <c r="X14" s="204">
        <f t="shared" ref="X14:X20" si="0">G14+H14+I14+J14+K14+L14+M14+N14+O14+P14+Q14+R14+S14+T14+U14+V14+W14</f>
        <v>0</v>
      </c>
    </row>
    <row r="15" spans="2:24" ht="22.5">
      <c r="B15" s="208" t="s">
        <v>16</v>
      </c>
      <c r="C15" s="391" t="s">
        <v>131</v>
      </c>
      <c r="D15" s="214">
        <v>134008</v>
      </c>
      <c r="E15" s="214">
        <v>34713.9</v>
      </c>
      <c r="F15" s="188">
        <f>E15-D15</f>
        <v>-99294.1</v>
      </c>
      <c r="G15" s="225"/>
      <c r="H15" s="135"/>
      <c r="I15" s="224"/>
      <c r="P15" s="225"/>
      <c r="W15" s="225">
        <v>34713.9</v>
      </c>
      <c r="X15" s="221">
        <f t="shared" si="0"/>
        <v>34713.9</v>
      </c>
    </row>
    <row r="16" spans="2:24">
      <c r="B16" s="208"/>
      <c r="C16" s="392" t="s">
        <v>132</v>
      </c>
      <c r="D16" s="214">
        <v>0</v>
      </c>
      <c r="E16" s="214">
        <f>X16</f>
        <v>0</v>
      </c>
      <c r="F16" s="188">
        <f>E16-D16</f>
        <v>0</v>
      </c>
      <c r="G16" s="225"/>
      <c r="H16" s="135"/>
      <c r="I16" s="224"/>
      <c r="P16" s="225"/>
      <c r="W16" s="225"/>
      <c r="X16" s="204">
        <f t="shared" si="0"/>
        <v>0</v>
      </c>
    </row>
    <row r="17" spans="1:25">
      <c r="B17" s="208" t="s">
        <v>28</v>
      </c>
      <c r="C17" s="384" t="s">
        <v>133</v>
      </c>
      <c r="D17" s="215">
        <v>7280</v>
      </c>
      <c r="E17" s="215">
        <v>0</v>
      </c>
      <c r="F17" s="189">
        <f>E17-D17</f>
        <v>-7280</v>
      </c>
      <c r="G17" s="225"/>
      <c r="H17" s="224"/>
      <c r="I17" s="224"/>
      <c r="P17" s="225"/>
      <c r="S17" s="225"/>
      <c r="W17" s="225"/>
      <c r="X17" s="221">
        <f t="shared" si="0"/>
        <v>0</v>
      </c>
    </row>
    <row r="18" spans="1:25">
      <c r="B18" s="209"/>
      <c r="C18" s="392" t="s">
        <v>132</v>
      </c>
      <c r="D18" s="215">
        <v>0</v>
      </c>
      <c r="E18" s="215">
        <f>X18</f>
        <v>0</v>
      </c>
      <c r="F18" s="189">
        <f>E18-D18</f>
        <v>0</v>
      </c>
      <c r="G18" s="225"/>
      <c r="H18" s="224"/>
      <c r="I18" s="224"/>
      <c r="P18" s="225"/>
      <c r="S18" s="225"/>
      <c r="W18" s="225"/>
      <c r="X18" s="204">
        <f t="shared" si="0"/>
        <v>0</v>
      </c>
    </row>
    <row r="19" spans="1:25" ht="22.5">
      <c r="B19" s="208" t="s">
        <v>33</v>
      </c>
      <c r="C19" s="393" t="s">
        <v>134</v>
      </c>
      <c r="D19" s="214">
        <v>5277329</v>
      </c>
      <c r="E19" s="214">
        <f>W19</f>
        <v>2714287</v>
      </c>
      <c r="F19" s="188">
        <f>E19-D19</f>
        <v>-2563042</v>
      </c>
      <c r="G19" s="225"/>
      <c r="H19" s="224"/>
      <c r="I19" s="225"/>
      <c r="P19" s="225"/>
      <c r="S19" s="225"/>
      <c r="V19" s="225"/>
      <c r="W19" s="225">
        <v>2714287</v>
      </c>
      <c r="X19" s="204">
        <f t="shared" si="0"/>
        <v>2714287</v>
      </c>
    </row>
    <row r="20" spans="1:25" hidden="1">
      <c r="B20" s="208"/>
      <c r="C20" s="392"/>
      <c r="D20" s="214"/>
      <c r="E20" s="214"/>
      <c r="F20" s="188" t="s">
        <v>178</v>
      </c>
      <c r="G20" s="225"/>
      <c r="H20" s="224"/>
      <c r="I20" s="225"/>
      <c r="N20" s="224"/>
      <c r="P20" s="225"/>
      <c r="S20" s="225"/>
      <c r="V20" s="225"/>
      <c r="W20" s="225"/>
      <c r="X20" s="204">
        <f t="shared" si="0"/>
        <v>0</v>
      </c>
    </row>
    <row r="21" spans="1:25" ht="15">
      <c r="B21" s="207" t="s">
        <v>135</v>
      </c>
      <c r="C21" s="389" t="s">
        <v>136</v>
      </c>
      <c r="D21" s="213">
        <f>D23+D25+D27+D30+D32+D35+D37+D39+D41+D42</f>
        <v>2426223</v>
      </c>
      <c r="E21" s="213">
        <f>E23+E25+E27+E30+E32+E35+E37+E39+E41+E42</f>
        <v>2642152.5700000003</v>
      </c>
      <c r="F21" s="186">
        <f>E21-D21</f>
        <v>215929.5700000003</v>
      </c>
      <c r="G21" s="228">
        <f>G23+G25+G27+G30+G32+G35+G37+G39+G41+G42</f>
        <v>101542.75</v>
      </c>
      <c r="H21" s="229">
        <f>H23+H25+H27+H30+H32+H35+H37+H39+H41+H42</f>
        <v>170844.02</v>
      </c>
      <c r="I21" s="229">
        <f>I23+I25+I27+I30+I32+I35+I37+I39+I41+I42</f>
        <v>23.5</v>
      </c>
      <c r="J21" s="230">
        <f t="shared" ref="J21:V21" si="1">J23+J25+J27+J30+J32+J35+J37+J39+J41+J42</f>
        <v>0</v>
      </c>
      <c r="K21" s="230">
        <f t="shared" si="1"/>
        <v>0</v>
      </c>
      <c r="L21" s="230">
        <f t="shared" si="1"/>
        <v>0</v>
      </c>
      <c r="M21" s="230">
        <f>M23+M25+M27+M30+M32+M35+M37+M39+M41+M42</f>
        <v>10708</v>
      </c>
      <c r="N21" s="231">
        <f t="shared" si="1"/>
        <v>0</v>
      </c>
      <c r="O21" s="230">
        <f t="shared" si="1"/>
        <v>0</v>
      </c>
      <c r="P21" s="229">
        <f>P23+P25+P27+P30+P32+P35+P37+P39+P41+P42</f>
        <v>118</v>
      </c>
      <c r="Q21" s="230">
        <f t="shared" si="1"/>
        <v>0</v>
      </c>
      <c r="R21" s="230">
        <f t="shared" si="1"/>
        <v>0</v>
      </c>
      <c r="S21" s="229">
        <f t="shared" si="1"/>
        <v>0</v>
      </c>
      <c r="T21" s="230">
        <f t="shared" si="1"/>
        <v>0</v>
      </c>
      <c r="U21" s="230">
        <f>U23+U25+U27+U30+U32+U35+U37+U39+U41+U42</f>
        <v>9067.26</v>
      </c>
      <c r="V21" s="229">
        <f t="shared" si="1"/>
        <v>1661867</v>
      </c>
      <c r="W21" s="229">
        <f>W23+W25+W27+W30+W32+W35+W37+W39+W41+W42</f>
        <v>687982.03999999992</v>
      </c>
      <c r="X21" s="204">
        <f>G21+H21+I21+J21+K21+L21+M21+N21+O21+P21+Q21+R21+S21+T21+U21+V21+W21</f>
        <v>2642152.5699999998</v>
      </c>
      <c r="Y21" s="16">
        <f>Y23+Y25+Y27+Y30+Y39+Y37+Y32+Y41+Y42+Y35</f>
        <v>2642153</v>
      </c>
    </row>
    <row r="22" spans="1:25">
      <c r="B22" s="207"/>
      <c r="C22" s="390" t="s">
        <v>130</v>
      </c>
      <c r="D22" s="213"/>
      <c r="E22" s="213"/>
      <c r="F22" s="186"/>
      <c r="G22" s="225"/>
      <c r="H22" s="224"/>
      <c r="I22" s="225"/>
      <c r="N22" s="224"/>
      <c r="P22" s="225"/>
      <c r="S22" s="225"/>
      <c r="V22" s="225"/>
      <c r="W22" s="225"/>
      <c r="X22" s="204"/>
    </row>
    <row r="23" spans="1:25">
      <c r="A23" s="227"/>
      <c r="B23" s="208" t="s">
        <v>16</v>
      </c>
      <c r="C23" s="394" t="s">
        <v>137</v>
      </c>
      <c r="D23" s="214">
        <v>16407</v>
      </c>
      <c r="E23" s="214">
        <f>X23</f>
        <v>10728</v>
      </c>
      <c r="F23" s="188">
        <f>E23-D23</f>
        <v>-5679</v>
      </c>
      <c r="G23" s="225"/>
      <c r="H23" s="225">
        <v>0</v>
      </c>
      <c r="I23" s="225">
        <v>0</v>
      </c>
      <c r="M23" s="225"/>
      <c r="N23" s="224"/>
      <c r="O23" s="224"/>
      <c r="P23" s="225"/>
      <c r="S23" s="225"/>
      <c r="V23" s="225"/>
      <c r="W23" s="225">
        <v>10728</v>
      </c>
      <c r="X23" s="204">
        <f>G23+H23+I23+J23+K23+L23+M23+N23+O23+P23+Q23+R23+S23+T23+U23+V23+W23</f>
        <v>10728</v>
      </c>
      <c r="Y23">
        <v>10728</v>
      </c>
    </row>
    <row r="24" spans="1:25">
      <c r="A24" s="227"/>
      <c r="B24" s="208"/>
      <c r="C24" s="392" t="s">
        <v>132</v>
      </c>
      <c r="D24" s="214"/>
      <c r="E24" s="214"/>
      <c r="F24" s="188"/>
      <c r="G24" s="225"/>
      <c r="H24" s="224"/>
      <c r="I24" s="225"/>
      <c r="M24" s="225"/>
      <c r="N24" s="224"/>
      <c r="P24" s="225"/>
      <c r="S24" s="225"/>
      <c r="V24" s="225"/>
      <c r="W24" s="225"/>
      <c r="X24" s="204">
        <f t="shared" ref="X24:X42" si="2">G24+H24+I24+J24+K24+L24+M24+N24+O24+P24+Q24+R24+S24+T24+U24+V24+W24</f>
        <v>0</v>
      </c>
    </row>
    <row r="25" spans="1:25">
      <c r="B25" s="208" t="s">
        <v>28</v>
      </c>
      <c r="C25" s="394" t="s">
        <v>138</v>
      </c>
      <c r="D25" s="214">
        <v>220593</v>
      </c>
      <c r="E25" s="214">
        <f>X25</f>
        <v>199268.88</v>
      </c>
      <c r="F25" s="188">
        <f>E25-D25</f>
        <v>-21324.119999999995</v>
      </c>
      <c r="G25" s="225"/>
      <c r="H25" s="224"/>
      <c r="I25" s="225"/>
      <c r="M25" s="225"/>
      <c r="N25" s="224"/>
      <c r="P25" s="225"/>
      <c r="S25" s="225"/>
      <c r="V25" s="225"/>
      <c r="W25" s="225">
        <v>199268.88</v>
      </c>
      <c r="X25" s="204">
        <f t="shared" si="2"/>
        <v>199268.88</v>
      </c>
      <c r="Y25">
        <v>199269</v>
      </c>
    </row>
    <row r="26" spans="1:25">
      <c r="B26" s="208"/>
      <c r="C26" s="394" t="s">
        <v>132</v>
      </c>
      <c r="D26" s="214">
        <v>220593</v>
      </c>
      <c r="E26" s="214">
        <f>X26</f>
        <v>199268.88</v>
      </c>
      <c r="F26" s="188">
        <f>E26-D26</f>
        <v>-21324.119999999995</v>
      </c>
      <c r="G26" s="225"/>
      <c r="H26" s="224"/>
      <c r="I26" s="225"/>
      <c r="M26" s="225"/>
      <c r="N26" s="224"/>
      <c r="P26" s="225"/>
      <c r="S26" s="225"/>
      <c r="U26" s="225"/>
      <c r="V26" s="225"/>
      <c r="W26" s="225">
        <v>199268.88</v>
      </c>
      <c r="X26" s="204">
        <f>G26+H26+I26+J26+K26+L26+M26+N26+O26+P26+Q26+R26+S26+T26+U26+V26+W26</f>
        <v>199268.88</v>
      </c>
    </row>
    <row r="27" spans="1:25">
      <c r="A27" s="202"/>
      <c r="B27" s="208" t="s">
        <v>33</v>
      </c>
      <c r="C27" s="394" t="s">
        <v>139</v>
      </c>
      <c r="D27" s="216">
        <v>269377</v>
      </c>
      <c r="E27" s="216">
        <f>X27</f>
        <v>332132.62</v>
      </c>
      <c r="F27" s="188">
        <f>E27-D27</f>
        <v>62755.619999999995</v>
      </c>
      <c r="G27" s="225">
        <v>17598.25</v>
      </c>
      <c r="H27" s="225">
        <v>148533.01999999999</v>
      </c>
      <c r="I27" s="225"/>
      <c r="M27" s="225">
        <v>0</v>
      </c>
      <c r="N27" s="224"/>
      <c r="P27" s="225">
        <v>118</v>
      </c>
      <c r="S27" s="225">
        <v>0</v>
      </c>
      <c r="U27" s="225">
        <f>1138.8+179.52+369+300+1198.44+5881.5</f>
        <v>9067.26</v>
      </c>
      <c r="V27" s="225"/>
      <c r="W27" s="225">
        <v>156816.09</v>
      </c>
      <c r="X27" s="204">
        <f>G27+H27+I27+J27+K27+L27+M27+N27+O27+P27+Q27+R27+S27+T27+U27+V27+W27</f>
        <v>332132.62</v>
      </c>
      <c r="Y27">
        <v>332133</v>
      </c>
    </row>
    <row r="28" spans="1:25">
      <c r="B28" s="208"/>
      <c r="C28" s="394" t="s">
        <v>132</v>
      </c>
      <c r="D28" s="216">
        <v>233330</v>
      </c>
      <c r="E28" s="216">
        <f>X28</f>
        <v>258936.58</v>
      </c>
      <c r="F28" s="188">
        <f>E28-D28</f>
        <v>25606.579999999987</v>
      </c>
      <c r="G28" s="225">
        <v>16537.099999999999</v>
      </c>
      <c r="H28" s="225">
        <v>114325.67</v>
      </c>
      <c r="I28" s="225"/>
      <c r="M28" s="225">
        <v>0</v>
      </c>
      <c r="N28" s="224"/>
      <c r="P28" s="225"/>
      <c r="S28" s="225"/>
      <c r="U28" s="225"/>
      <c r="V28" s="225"/>
      <c r="W28" s="225">
        <v>128073.81</v>
      </c>
      <c r="X28" s="204">
        <f>G28+H28+I28+J28+K28+L28+M28+N28+O28+P28+Q28+R28+S28+T28+U28+V28+W28</f>
        <v>258936.58</v>
      </c>
    </row>
    <row r="29" spans="1:25">
      <c r="B29" s="208" t="s">
        <v>34</v>
      </c>
      <c r="C29" s="392" t="s">
        <v>140</v>
      </c>
      <c r="D29" s="214"/>
      <c r="E29" s="214"/>
      <c r="F29" s="188"/>
      <c r="G29" s="225">
        <v>0</v>
      </c>
      <c r="H29" s="224"/>
      <c r="I29" s="225"/>
      <c r="M29" s="225"/>
      <c r="N29" s="224"/>
      <c r="P29" s="225"/>
      <c r="S29" s="225"/>
      <c r="U29" s="225"/>
      <c r="V29" s="225"/>
      <c r="W29" s="225"/>
      <c r="X29" s="204">
        <f t="shared" si="2"/>
        <v>0</v>
      </c>
    </row>
    <row r="30" spans="1:25">
      <c r="B30" s="208"/>
      <c r="C30" s="392" t="s">
        <v>141</v>
      </c>
      <c r="D30" s="217">
        <v>23007</v>
      </c>
      <c r="E30" s="217">
        <f>X30</f>
        <v>50786.39</v>
      </c>
      <c r="F30" s="189">
        <f>E30-D30</f>
        <v>27779.39</v>
      </c>
      <c r="G30" s="225"/>
      <c r="H30" s="224"/>
      <c r="I30" s="225"/>
      <c r="M30" s="225"/>
      <c r="N30" s="224"/>
      <c r="P30" s="225"/>
      <c r="S30" s="225"/>
      <c r="U30" s="225"/>
      <c r="V30" s="225"/>
      <c r="W30" s="225">
        <v>50786.39</v>
      </c>
      <c r="X30" s="204">
        <f t="shared" si="2"/>
        <v>50786.39</v>
      </c>
      <c r="Y30">
        <v>50786</v>
      </c>
    </row>
    <row r="31" spans="1:25">
      <c r="B31" s="208"/>
      <c r="C31" s="392" t="s">
        <v>132</v>
      </c>
      <c r="D31" s="217">
        <v>23007</v>
      </c>
      <c r="E31" s="217">
        <f>X31</f>
        <v>50786.39</v>
      </c>
      <c r="F31" s="189">
        <f>E31-D31</f>
        <v>27779.39</v>
      </c>
      <c r="G31" s="225"/>
      <c r="H31" s="224"/>
      <c r="I31" s="225"/>
      <c r="M31" s="225"/>
      <c r="N31" s="224"/>
      <c r="P31" s="225"/>
      <c r="S31" s="225"/>
      <c r="U31" s="225"/>
      <c r="V31" s="225"/>
      <c r="W31" s="225">
        <v>50786.39</v>
      </c>
      <c r="X31" s="204">
        <f t="shared" si="2"/>
        <v>50786.39</v>
      </c>
    </row>
    <row r="32" spans="1:25">
      <c r="B32" s="208" t="s">
        <v>35</v>
      </c>
      <c r="C32" s="395" t="s">
        <v>142</v>
      </c>
      <c r="D32" s="218">
        <v>69423</v>
      </c>
      <c r="E32" s="218">
        <f>X32</f>
        <v>77928.44</v>
      </c>
      <c r="F32" s="191">
        <f>E32-D32</f>
        <v>8505.4400000000023</v>
      </c>
      <c r="G32" s="225">
        <v>77928.44</v>
      </c>
      <c r="H32" s="224"/>
      <c r="I32" s="225"/>
      <c r="M32" s="225"/>
      <c r="N32" s="224"/>
      <c r="P32" s="225"/>
      <c r="S32" s="225"/>
      <c r="U32" s="225"/>
      <c r="V32" s="225"/>
      <c r="W32" s="225"/>
      <c r="X32" s="204">
        <f t="shared" si="2"/>
        <v>77928.44</v>
      </c>
      <c r="Y32">
        <v>77928</v>
      </c>
    </row>
    <row r="33" spans="2:25" ht="12.75" customHeight="1">
      <c r="B33" s="208"/>
      <c r="C33" s="395" t="s">
        <v>132</v>
      </c>
      <c r="D33" s="218">
        <v>13662</v>
      </c>
      <c r="E33" s="218">
        <f>X33</f>
        <v>14926.53</v>
      </c>
      <c r="F33" s="191">
        <f>E33-D33</f>
        <v>1264.5300000000007</v>
      </c>
      <c r="G33" s="225">
        <v>14926.53</v>
      </c>
      <c r="H33" s="224"/>
      <c r="I33" s="225"/>
      <c r="M33" s="225"/>
      <c r="N33" s="224"/>
      <c r="P33" s="225"/>
      <c r="S33" s="225"/>
      <c r="U33" s="225"/>
      <c r="V33" s="225"/>
      <c r="W33" s="225"/>
      <c r="X33" s="204">
        <f t="shared" si="2"/>
        <v>14926.53</v>
      </c>
    </row>
    <row r="34" spans="2:25" ht="0.75" hidden="1" customHeight="1">
      <c r="B34" s="209"/>
      <c r="C34" s="209"/>
      <c r="D34" s="217"/>
      <c r="E34" s="217"/>
      <c r="F34" s="191"/>
      <c r="G34" s="225"/>
      <c r="H34" s="224"/>
      <c r="I34" s="225"/>
      <c r="M34" s="225"/>
      <c r="N34" s="224"/>
      <c r="P34" s="225"/>
      <c r="S34" s="225"/>
      <c r="U34" s="225"/>
      <c r="V34" s="225"/>
      <c r="W34" s="225"/>
      <c r="X34" s="204">
        <f t="shared" si="2"/>
        <v>0</v>
      </c>
    </row>
    <row r="35" spans="2:25" ht="84" customHeight="1">
      <c r="B35" s="210" t="s">
        <v>36</v>
      </c>
      <c r="C35" s="396" t="s">
        <v>143</v>
      </c>
      <c r="D35" s="219">
        <v>1442629</v>
      </c>
      <c r="E35" s="219">
        <f>X35</f>
        <v>1661867</v>
      </c>
      <c r="F35" s="192">
        <f t="shared" ref="F35:F41" si="3">E35-D35</f>
        <v>219238</v>
      </c>
      <c r="G35" s="225"/>
      <c r="H35" s="224"/>
      <c r="I35" s="225"/>
      <c r="M35" s="225"/>
      <c r="N35" s="224"/>
      <c r="P35" s="225"/>
      <c r="S35" s="225"/>
      <c r="V35" s="225">
        <v>1661867</v>
      </c>
      <c r="W35" s="225"/>
      <c r="X35" s="204">
        <f t="shared" si="2"/>
        <v>1661867</v>
      </c>
      <c r="Y35" s="16">
        <v>1661867</v>
      </c>
    </row>
    <row r="36" spans="2:25">
      <c r="B36" s="210"/>
      <c r="C36" s="397" t="s">
        <v>132</v>
      </c>
      <c r="D36" s="220">
        <v>1432311</v>
      </c>
      <c r="E36" s="220">
        <f>X36</f>
        <v>1214806</v>
      </c>
      <c r="F36" s="193">
        <f t="shared" si="3"/>
        <v>-217505</v>
      </c>
      <c r="G36" s="225"/>
      <c r="H36" s="224"/>
      <c r="I36" s="225"/>
      <c r="M36" s="225"/>
      <c r="N36" s="224"/>
      <c r="P36" s="225"/>
      <c r="S36" s="225"/>
      <c r="V36" s="225">
        <v>1214806</v>
      </c>
      <c r="W36" s="225"/>
      <c r="X36" s="204">
        <f t="shared" si="2"/>
        <v>1214806</v>
      </c>
    </row>
    <row r="37" spans="2:25" ht="22.5">
      <c r="B37" s="210" t="s">
        <v>37</v>
      </c>
      <c r="C37" s="398" t="s">
        <v>182</v>
      </c>
      <c r="D37" s="217">
        <v>22142</v>
      </c>
      <c r="E37" s="217">
        <f>X37</f>
        <v>22334.5</v>
      </c>
      <c r="F37" s="194">
        <f t="shared" si="3"/>
        <v>192.5</v>
      </c>
      <c r="G37" s="225"/>
      <c r="H37" s="225">
        <v>22311</v>
      </c>
      <c r="I37" s="225">
        <v>23.5</v>
      </c>
      <c r="M37" s="225">
        <v>0</v>
      </c>
      <c r="N37" s="224"/>
      <c r="P37" s="225">
        <v>0</v>
      </c>
      <c r="S37" s="225"/>
      <c r="T37">
        <v>0</v>
      </c>
      <c r="V37" s="225"/>
      <c r="W37" s="225"/>
      <c r="X37" s="204">
        <f t="shared" si="2"/>
        <v>22334.5</v>
      </c>
      <c r="Y37">
        <v>22335</v>
      </c>
    </row>
    <row r="38" spans="2:25">
      <c r="B38" s="210"/>
      <c r="C38" s="397" t="s">
        <v>132</v>
      </c>
      <c r="D38" s="217"/>
      <c r="E38" s="217"/>
      <c r="F38" s="189"/>
      <c r="G38" s="225"/>
      <c r="H38" s="224"/>
      <c r="I38" s="225"/>
      <c r="M38" s="225"/>
      <c r="N38" s="224"/>
      <c r="P38" s="225"/>
      <c r="S38" s="225"/>
      <c r="V38" s="225"/>
      <c r="W38" s="225"/>
      <c r="X38" s="204">
        <f t="shared" si="2"/>
        <v>0</v>
      </c>
    </row>
    <row r="39" spans="2:25">
      <c r="B39" s="210" t="s">
        <v>38</v>
      </c>
      <c r="C39" s="384" t="s">
        <v>144</v>
      </c>
      <c r="D39" s="217">
        <v>24379</v>
      </c>
      <c r="E39" s="217">
        <f>X39</f>
        <v>25729.100000000002</v>
      </c>
      <c r="F39" s="189">
        <f t="shared" si="3"/>
        <v>1350.1000000000022</v>
      </c>
      <c r="G39" s="225">
        <v>6016.06</v>
      </c>
      <c r="H39" s="225"/>
      <c r="I39" s="225"/>
      <c r="M39" s="225">
        <v>10708</v>
      </c>
      <c r="N39" s="224"/>
      <c r="P39" s="225"/>
      <c r="S39" s="225"/>
      <c r="V39" s="225"/>
      <c r="W39" s="225">
        <v>9005.0400000000009</v>
      </c>
      <c r="X39" s="204">
        <f t="shared" si="2"/>
        <v>25729.100000000002</v>
      </c>
      <c r="Y39">
        <v>25729</v>
      </c>
    </row>
    <row r="40" spans="2:25" s="227" customFormat="1">
      <c r="B40" s="210"/>
      <c r="C40" s="397" t="s">
        <v>132</v>
      </c>
      <c r="D40" s="217">
        <v>2105</v>
      </c>
      <c r="E40" s="217">
        <f>X40</f>
        <v>14277.25</v>
      </c>
      <c r="F40" s="189">
        <f>E40-D40</f>
        <v>12172.25</v>
      </c>
      <c r="G40" s="225">
        <v>5272.21</v>
      </c>
      <c r="H40" s="224"/>
      <c r="I40" s="225"/>
      <c r="M40" s="225"/>
      <c r="N40" s="224"/>
      <c r="P40" s="225"/>
      <c r="S40" s="225"/>
      <c r="V40" s="225"/>
      <c r="W40" s="225">
        <v>9005.0400000000009</v>
      </c>
      <c r="X40" s="204">
        <f>G40+H40+I40+J40+K40+L40+M40+N40+O40+P40+Q40+R40+S40+T40+U40+V40+W40</f>
        <v>14277.25</v>
      </c>
    </row>
    <row r="41" spans="2:25" ht="27.75" customHeight="1">
      <c r="B41" s="210" t="s">
        <v>39</v>
      </c>
      <c r="C41" s="399" t="s">
        <v>145</v>
      </c>
      <c r="D41" s="217">
        <v>334072</v>
      </c>
      <c r="E41" s="217">
        <f>X41</f>
        <v>260243</v>
      </c>
      <c r="F41" s="189">
        <f t="shared" si="3"/>
        <v>-73829</v>
      </c>
      <c r="G41" s="225"/>
      <c r="H41" s="224"/>
      <c r="I41" s="225"/>
      <c r="M41" s="225"/>
      <c r="N41" s="224"/>
      <c r="P41" s="225"/>
      <c r="S41" s="225"/>
      <c r="V41" s="225"/>
      <c r="W41" s="225">
        <v>260243</v>
      </c>
      <c r="X41" s="204">
        <f t="shared" si="2"/>
        <v>260243</v>
      </c>
      <c r="Y41">
        <v>260243</v>
      </c>
    </row>
    <row r="42" spans="2:25" ht="30.75" customHeight="1">
      <c r="B42" s="400" t="s">
        <v>41</v>
      </c>
      <c r="C42" s="401" t="s">
        <v>146</v>
      </c>
      <c r="D42" s="402">
        <v>4194</v>
      </c>
      <c r="E42" s="402">
        <f>X42</f>
        <v>1134.6400000000001</v>
      </c>
      <c r="F42" s="403">
        <f>E42-D42</f>
        <v>-3059.3599999999997</v>
      </c>
      <c r="G42" s="225"/>
      <c r="H42" s="224"/>
      <c r="M42" s="222"/>
      <c r="P42" s="225"/>
      <c r="S42" s="225"/>
      <c r="V42" s="225"/>
      <c r="W42">
        <v>1134.6400000000001</v>
      </c>
      <c r="X42" s="204">
        <f t="shared" si="2"/>
        <v>1134.6400000000001</v>
      </c>
      <c r="Y42">
        <v>1135</v>
      </c>
    </row>
    <row r="46" spans="2:25">
      <c r="E46" s="16"/>
    </row>
  </sheetData>
  <mergeCells count="25">
    <mergeCell ref="W7:W10"/>
    <mergeCell ref="X7:X10"/>
    <mergeCell ref="B5:F5"/>
    <mergeCell ref="B6:F6"/>
    <mergeCell ref="B7:B10"/>
    <mergeCell ref="C7:C10"/>
    <mergeCell ref="D7:D10"/>
    <mergeCell ref="E7:E10"/>
    <mergeCell ref="F7:F10"/>
    <mergeCell ref="G7:G10"/>
    <mergeCell ref="H7:H10"/>
    <mergeCell ref="I7:I10"/>
    <mergeCell ref="J7:J10"/>
    <mergeCell ref="K7:K10"/>
    <mergeCell ref="L7:L10"/>
    <mergeCell ref="M7:M10"/>
    <mergeCell ref="N7:N10"/>
    <mergeCell ref="O7:O10"/>
    <mergeCell ref="P7:P10"/>
    <mergeCell ref="V7:V10"/>
    <mergeCell ref="Q7:Q10"/>
    <mergeCell ref="R7:R10"/>
    <mergeCell ref="S7:S10"/>
    <mergeCell ref="T7:T10"/>
    <mergeCell ref="U7:U10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Y48"/>
  <sheetViews>
    <sheetView topLeftCell="A16" zoomScaleNormal="100" workbookViewId="0">
      <selection activeCell="Y42" sqref="Y42"/>
    </sheetView>
  </sheetViews>
  <sheetFormatPr defaultRowHeight="14.25"/>
  <cols>
    <col min="2" max="2" width="4.25" customWidth="1"/>
    <col min="3" max="3" width="18.25" customWidth="1"/>
    <col min="4" max="4" width="10.875" customWidth="1"/>
    <col min="5" max="5" width="10" customWidth="1"/>
    <col min="6" max="6" width="12" customWidth="1"/>
    <col min="7" max="7" width="0.125" customWidth="1"/>
    <col min="8" max="8" width="10.875" hidden="1" customWidth="1"/>
    <col min="9" max="9" width="10.125" hidden="1" customWidth="1"/>
    <col min="10" max="12" width="9" hidden="1" customWidth="1"/>
    <col min="13" max="13" width="13" hidden="1" customWidth="1"/>
    <col min="14" max="14" width="11.375" hidden="1" customWidth="1"/>
    <col min="15" max="15" width="9" hidden="1" customWidth="1"/>
    <col min="16" max="18" width="12.75" hidden="1" customWidth="1"/>
    <col min="19" max="19" width="10.625" hidden="1" customWidth="1"/>
    <col min="20" max="20" width="9.625" hidden="1" customWidth="1"/>
    <col min="21" max="21" width="11.25" hidden="1" customWidth="1"/>
    <col min="22" max="22" width="10.875" hidden="1" customWidth="1"/>
    <col min="23" max="23" width="14.5" hidden="1" customWidth="1"/>
    <col min="24" max="24" width="15.75" hidden="1" customWidth="1"/>
    <col min="25" max="25" width="11.375" bestFit="1" customWidth="1"/>
  </cols>
  <sheetData>
    <row r="1" spans="1:24">
      <c r="A1" s="135"/>
      <c r="B1" s="135"/>
      <c r="C1" s="135"/>
      <c r="D1" s="135"/>
      <c r="E1" s="3" t="s">
        <v>147</v>
      </c>
      <c r="F1" s="135"/>
      <c r="H1" s="135"/>
    </row>
    <row r="2" spans="1:24">
      <c r="A2" s="135"/>
      <c r="B2" s="135"/>
      <c r="C2" s="135"/>
      <c r="D2" s="135"/>
      <c r="E2" s="3" t="s">
        <v>2</v>
      </c>
      <c r="F2" s="135"/>
      <c r="H2" s="135"/>
    </row>
    <row r="3" spans="1:24">
      <c r="A3" s="135"/>
      <c r="B3" s="135"/>
      <c r="C3" s="135"/>
      <c r="D3" s="135"/>
      <c r="E3" s="3" t="s">
        <v>3</v>
      </c>
      <c r="F3" s="135"/>
      <c r="H3" s="135"/>
    </row>
    <row r="4" spans="1:24">
      <c r="A4" s="135"/>
      <c r="B4" s="135"/>
      <c r="C4" s="135"/>
      <c r="D4" s="135"/>
      <c r="E4" s="135"/>
      <c r="F4" s="135"/>
      <c r="G4" s="135"/>
      <c r="H4" s="135"/>
    </row>
    <row r="5" spans="1:24">
      <c r="A5" s="135"/>
      <c r="B5" s="135"/>
      <c r="C5" s="135"/>
      <c r="D5" s="135"/>
      <c r="E5" s="135"/>
      <c r="F5" s="135"/>
      <c r="G5" s="135"/>
      <c r="H5" s="135"/>
    </row>
    <row r="6" spans="1:24">
      <c r="A6" s="135"/>
      <c r="B6" s="587" t="s">
        <v>148</v>
      </c>
      <c r="C6" s="587"/>
      <c r="D6" s="587"/>
      <c r="E6" s="587"/>
      <c r="F6" s="587"/>
      <c r="G6" s="135"/>
      <c r="H6" s="135"/>
    </row>
    <row r="7" spans="1:24">
      <c r="A7" s="135"/>
      <c r="B7" s="588" t="s">
        <v>211</v>
      </c>
      <c r="C7" s="588"/>
      <c r="D7" s="588"/>
      <c r="E7" s="588"/>
      <c r="F7" s="588"/>
      <c r="G7" s="135"/>
      <c r="H7" s="135"/>
    </row>
    <row r="8" spans="1:24">
      <c r="A8" s="135"/>
      <c r="B8" s="195"/>
      <c r="C8" s="195"/>
      <c r="D8" s="195"/>
      <c r="E8" s="195"/>
      <c r="F8" s="195"/>
      <c r="G8" s="135"/>
      <c r="H8" s="135"/>
    </row>
    <row r="9" spans="1:24">
      <c r="A9" s="135"/>
      <c r="B9" s="589" t="s">
        <v>4</v>
      </c>
      <c r="C9" s="589" t="s">
        <v>149</v>
      </c>
      <c r="D9" s="589" t="s">
        <v>224</v>
      </c>
      <c r="E9" s="589" t="s">
        <v>225</v>
      </c>
      <c r="F9" s="589" t="s">
        <v>203</v>
      </c>
      <c r="G9" s="577" t="s">
        <v>161</v>
      </c>
      <c r="H9" s="577" t="s">
        <v>162</v>
      </c>
      <c r="I9" s="577" t="s">
        <v>163</v>
      </c>
      <c r="J9" s="577" t="s">
        <v>164</v>
      </c>
      <c r="K9" s="577" t="s">
        <v>166</v>
      </c>
      <c r="L9" s="577" t="s">
        <v>168</v>
      </c>
      <c r="M9" s="577" t="s">
        <v>250</v>
      </c>
      <c r="N9" s="577" t="s">
        <v>169</v>
      </c>
      <c r="O9" s="577" t="s">
        <v>170</v>
      </c>
      <c r="P9" s="577" t="s">
        <v>170</v>
      </c>
      <c r="Q9" s="577" t="s">
        <v>171</v>
      </c>
      <c r="R9" s="577" t="s">
        <v>172</v>
      </c>
      <c r="S9" s="577" t="s">
        <v>173</v>
      </c>
      <c r="T9" s="577" t="s">
        <v>174</v>
      </c>
      <c r="U9" s="577" t="s">
        <v>175</v>
      </c>
      <c r="V9" s="577" t="s">
        <v>176</v>
      </c>
      <c r="W9" s="577" t="s">
        <v>177</v>
      </c>
      <c r="X9" s="580" t="s">
        <v>19</v>
      </c>
    </row>
    <row r="10" spans="1:24">
      <c r="A10" s="135"/>
      <c r="B10" s="590"/>
      <c r="C10" s="592"/>
      <c r="D10" s="594"/>
      <c r="E10" s="594"/>
      <c r="F10" s="594"/>
      <c r="G10" s="578"/>
      <c r="H10" s="578"/>
      <c r="I10" s="578"/>
      <c r="J10" s="578"/>
      <c r="K10" s="578"/>
      <c r="L10" s="578"/>
      <c r="M10" s="578"/>
      <c r="N10" s="578"/>
      <c r="O10" s="578"/>
      <c r="P10" s="578"/>
      <c r="Q10" s="578"/>
      <c r="R10" s="578"/>
      <c r="S10" s="578"/>
      <c r="T10" s="578"/>
      <c r="U10" s="578"/>
      <c r="V10" s="578"/>
      <c r="W10" s="578"/>
      <c r="X10" s="581"/>
    </row>
    <row r="11" spans="1:24">
      <c r="A11" s="135"/>
      <c r="B11" s="590"/>
      <c r="C11" s="592"/>
      <c r="D11" s="594"/>
      <c r="E11" s="594"/>
      <c r="F11" s="594"/>
      <c r="G11" s="578"/>
      <c r="H11" s="578"/>
      <c r="I11" s="578"/>
      <c r="J11" s="578"/>
      <c r="K11" s="578"/>
      <c r="L11" s="578"/>
      <c r="M11" s="578"/>
      <c r="N11" s="578"/>
      <c r="O11" s="578"/>
      <c r="P11" s="578"/>
      <c r="Q11" s="578"/>
      <c r="R11" s="578"/>
      <c r="S11" s="578"/>
      <c r="T11" s="578"/>
      <c r="U11" s="578"/>
      <c r="V11" s="578"/>
      <c r="W11" s="578"/>
      <c r="X11" s="581"/>
    </row>
    <row r="12" spans="1:24" ht="24" customHeight="1">
      <c r="A12" s="135"/>
      <c r="B12" s="591"/>
      <c r="C12" s="593"/>
      <c r="D12" s="595"/>
      <c r="E12" s="595"/>
      <c r="F12" s="595"/>
      <c r="G12" s="579"/>
      <c r="H12" s="579"/>
      <c r="I12" s="579"/>
      <c r="J12" s="579"/>
      <c r="K12" s="579"/>
      <c r="L12" s="579"/>
      <c r="M12" s="579"/>
      <c r="N12" s="579"/>
      <c r="O12" s="579"/>
      <c r="P12" s="579"/>
      <c r="Q12" s="579"/>
      <c r="R12" s="579"/>
      <c r="S12" s="579"/>
      <c r="T12" s="579"/>
      <c r="U12" s="579"/>
      <c r="V12" s="579"/>
      <c r="W12" s="579"/>
      <c r="X12" s="582"/>
    </row>
    <row r="13" spans="1:24">
      <c r="A13" s="135"/>
      <c r="B13" s="375">
        <v>1</v>
      </c>
      <c r="C13" s="375">
        <v>2</v>
      </c>
      <c r="D13" s="374">
        <v>3</v>
      </c>
      <c r="E13" s="375">
        <v>4</v>
      </c>
      <c r="F13" s="374">
        <v>5</v>
      </c>
      <c r="G13" s="225"/>
      <c r="H13" s="135"/>
      <c r="I13" s="225"/>
      <c r="J13" s="200" t="s">
        <v>165</v>
      </c>
      <c r="K13" s="200" t="s">
        <v>167</v>
      </c>
      <c r="L13" s="200" t="s">
        <v>167</v>
      </c>
      <c r="O13" s="224"/>
      <c r="S13" s="225"/>
    </row>
    <row r="14" spans="1:24">
      <c r="A14" s="135"/>
      <c r="B14" s="247"/>
      <c r="C14" s="378"/>
      <c r="D14" s="378"/>
      <c r="E14" s="378"/>
      <c r="F14" s="196"/>
      <c r="G14" s="225"/>
      <c r="H14" s="135"/>
      <c r="I14" s="225"/>
      <c r="O14" s="224"/>
      <c r="S14" s="225"/>
      <c r="V14" s="225"/>
    </row>
    <row r="15" spans="1:24" ht="24.75" customHeight="1">
      <c r="A15" s="135"/>
      <c r="B15" s="248" t="s">
        <v>128</v>
      </c>
      <c r="C15" s="379" t="s">
        <v>150</v>
      </c>
      <c r="D15" s="385">
        <f>D17+D18</f>
        <v>28259701</v>
      </c>
      <c r="E15" s="385">
        <f>E17+E18</f>
        <v>26911938.550000001</v>
      </c>
      <c r="F15" s="197">
        <f>E15-D15</f>
        <v>-1347762.4499999993</v>
      </c>
      <c r="G15" s="225"/>
      <c r="H15" s="135"/>
      <c r="I15" s="225"/>
      <c r="O15" s="224"/>
      <c r="R15" s="225"/>
      <c r="S15" s="225"/>
      <c r="T15" s="225"/>
      <c r="V15" s="225"/>
      <c r="W15" s="224">
        <f>W17+W18</f>
        <v>26911938.550000001</v>
      </c>
      <c r="X15" s="224">
        <f>W15</f>
        <v>26911938.550000001</v>
      </c>
    </row>
    <row r="16" spans="1:24">
      <c r="A16" s="135"/>
      <c r="B16" s="248"/>
      <c r="C16" s="379" t="s">
        <v>130</v>
      </c>
      <c r="D16" s="385"/>
      <c r="E16" s="385"/>
      <c r="F16" s="197"/>
      <c r="G16" s="225"/>
      <c r="H16" s="135"/>
      <c r="I16" s="225"/>
      <c r="O16" s="224"/>
      <c r="R16" s="225"/>
      <c r="S16" s="225"/>
      <c r="T16" s="225"/>
      <c r="V16" s="225"/>
      <c r="W16" s="224"/>
    </row>
    <row r="17" spans="1:25">
      <c r="A17" s="135"/>
      <c r="B17" s="249" t="s">
        <v>16</v>
      </c>
      <c r="C17" s="380" t="s">
        <v>151</v>
      </c>
      <c r="D17" s="386">
        <v>21759701</v>
      </c>
      <c r="E17" s="386">
        <f>X17</f>
        <v>20911938.550000001</v>
      </c>
      <c r="F17" s="252">
        <f>E17-D17</f>
        <v>-847762.44999999925</v>
      </c>
      <c r="G17" s="225"/>
      <c r="H17" s="135"/>
      <c r="I17" s="225"/>
      <c r="O17" s="224"/>
      <c r="R17" s="225"/>
      <c r="S17" s="225"/>
      <c r="T17" s="225"/>
      <c r="V17" s="225"/>
      <c r="W17" s="224">
        <v>20911938.550000001</v>
      </c>
      <c r="X17" s="224">
        <f>W17</f>
        <v>20911938.550000001</v>
      </c>
    </row>
    <row r="18" spans="1:25">
      <c r="A18" s="135"/>
      <c r="B18" s="249" t="s">
        <v>28</v>
      </c>
      <c r="C18" s="380" t="s">
        <v>152</v>
      </c>
      <c r="D18" s="386">
        <v>6500000</v>
      </c>
      <c r="E18" s="386">
        <f>X18</f>
        <v>6000000</v>
      </c>
      <c r="F18" s="252">
        <f>E18-D18</f>
        <v>-500000</v>
      </c>
      <c r="G18" s="225"/>
      <c r="H18" s="135"/>
      <c r="I18" s="225"/>
      <c r="O18" s="224"/>
      <c r="P18" s="225"/>
      <c r="R18" s="225"/>
      <c r="S18" s="225"/>
      <c r="T18" s="225"/>
      <c r="V18" s="225"/>
      <c r="W18" s="224">
        <v>6000000</v>
      </c>
      <c r="X18" s="224">
        <f>W18</f>
        <v>6000000</v>
      </c>
    </row>
    <row r="19" spans="1:25">
      <c r="A19" s="135"/>
      <c r="B19" s="250"/>
      <c r="C19" s="250"/>
      <c r="D19" s="387"/>
      <c r="E19" s="387"/>
      <c r="F19" s="197"/>
      <c r="G19" s="225"/>
      <c r="H19" s="225"/>
      <c r="I19" s="225"/>
      <c r="N19" s="224"/>
      <c r="O19" s="224"/>
      <c r="P19" s="225"/>
      <c r="R19" s="225"/>
      <c r="S19" s="225"/>
      <c r="T19" s="225"/>
      <c r="V19" s="225"/>
      <c r="W19" s="225"/>
    </row>
    <row r="20" spans="1:25">
      <c r="A20" s="135"/>
      <c r="B20" s="250"/>
      <c r="C20" s="250"/>
      <c r="D20" s="387"/>
      <c r="E20" s="387"/>
      <c r="F20" s="197"/>
      <c r="G20" s="225"/>
      <c r="H20" s="225"/>
      <c r="I20" s="225"/>
      <c r="N20" s="225"/>
      <c r="O20" s="224"/>
      <c r="P20" s="225"/>
      <c r="R20" s="225"/>
      <c r="S20" s="225"/>
      <c r="T20" s="225"/>
      <c r="U20" s="225"/>
      <c r="V20" s="225"/>
      <c r="W20" s="225"/>
    </row>
    <row r="21" spans="1:25" ht="24" customHeight="1">
      <c r="A21" s="135"/>
      <c r="B21" s="248" t="s">
        <v>135</v>
      </c>
      <c r="C21" s="381" t="s">
        <v>153</v>
      </c>
      <c r="D21" s="385">
        <f>D23+D26+D29+D32+D35+D38</f>
        <v>3225228</v>
      </c>
      <c r="E21" s="385">
        <f>E23+E26+E29+E32+E35+E38</f>
        <v>3295011.6500000004</v>
      </c>
      <c r="F21" s="197">
        <f>E21-D21</f>
        <v>69783.650000000373</v>
      </c>
      <c r="G21" s="16">
        <f t="shared" ref="G21:I21" si="0">G23+G26+G29+G32+G35+G38</f>
        <v>390816.82</v>
      </c>
      <c r="H21" s="16">
        <f t="shared" si="0"/>
        <v>429718.31</v>
      </c>
      <c r="I21" s="16">
        <f t="shared" si="0"/>
        <v>386646.97</v>
      </c>
      <c r="J21" s="190">
        <f>J23+J26+J29+J32+J35+J38</f>
        <v>0</v>
      </c>
      <c r="K21" s="190">
        <f t="shared" ref="K21:W21" si="1">K23+K26+K29+K32+K35+K38</f>
        <v>0</v>
      </c>
      <c r="L21" s="190">
        <f t="shared" si="1"/>
        <v>0</v>
      </c>
      <c r="M21" s="225">
        <f>M23+M26+M29+M32+M35+M38</f>
        <v>162170</v>
      </c>
      <c r="N21" s="16">
        <f t="shared" si="1"/>
        <v>62956.28</v>
      </c>
      <c r="O21" s="224">
        <f t="shared" si="1"/>
        <v>0</v>
      </c>
      <c r="P21" s="225">
        <f>P23+P26+P29+P32+P35+P38</f>
        <v>199106</v>
      </c>
      <c r="Q21" s="225">
        <f t="shared" si="1"/>
        <v>120188.84</v>
      </c>
      <c r="R21" s="225">
        <f t="shared" si="1"/>
        <v>88290</v>
      </c>
      <c r="S21" s="225">
        <f t="shared" si="1"/>
        <v>185083.49</v>
      </c>
      <c r="T21" s="225">
        <f t="shared" si="1"/>
        <v>93624</v>
      </c>
      <c r="U21" s="225">
        <f t="shared" si="1"/>
        <v>320362.38</v>
      </c>
      <c r="V21" s="225">
        <f t="shared" si="1"/>
        <v>65095</v>
      </c>
      <c r="W21" s="225">
        <f t="shared" si="1"/>
        <v>790953.56</v>
      </c>
      <c r="X21" s="190">
        <f>G21+H21+I21+J21+K21+L21+M21+N21+O21+P21+Q21+R21+S21+T21+U21+V21+W21</f>
        <v>3295011.65</v>
      </c>
      <c r="Y21" s="225"/>
    </row>
    <row r="22" spans="1:25">
      <c r="A22" s="135"/>
      <c r="B22" s="248"/>
      <c r="C22" s="381" t="s">
        <v>130</v>
      </c>
      <c r="D22" s="385"/>
      <c r="E22" s="385"/>
      <c r="F22" s="197"/>
      <c r="G22" s="225"/>
      <c r="H22" s="225"/>
      <c r="I22" s="225"/>
      <c r="N22" s="225"/>
      <c r="O22" s="224"/>
      <c r="P22" s="225"/>
      <c r="Q22" s="224"/>
      <c r="R22" s="225"/>
      <c r="S22" s="225"/>
      <c r="T22" s="225"/>
      <c r="U22" s="225"/>
      <c r="V22" s="225"/>
      <c r="W22" s="225"/>
      <c r="X22" s="190">
        <f t="shared" ref="X22:X39" si="2">G22+H22+I22+J22+K22+L22+M22+N22+O22+P22+Q22+R22+S22+T22+U22+V22+W22</f>
        <v>0</v>
      </c>
    </row>
    <row r="23" spans="1:25">
      <c r="A23" s="135"/>
      <c r="B23" s="246" t="s">
        <v>16</v>
      </c>
      <c r="C23" s="382" t="s">
        <v>154</v>
      </c>
      <c r="D23" s="388">
        <v>488106</v>
      </c>
      <c r="E23" s="388">
        <f>X23</f>
        <v>509110.64</v>
      </c>
      <c r="F23" s="198">
        <f>E23-D23</f>
        <v>21004.640000000014</v>
      </c>
      <c r="G23" s="225">
        <v>5143.2299999999996</v>
      </c>
      <c r="H23" s="225">
        <v>122640.38</v>
      </c>
      <c r="I23" s="225">
        <v>192.11</v>
      </c>
      <c r="M23" s="225">
        <v>15651</v>
      </c>
      <c r="N23" s="225"/>
      <c r="O23" s="224"/>
      <c r="P23" s="225">
        <v>287</v>
      </c>
      <c r="Q23" s="225">
        <v>0</v>
      </c>
      <c r="R23" s="225">
        <v>7190</v>
      </c>
      <c r="S23" s="225">
        <v>8776.15</v>
      </c>
      <c r="T23" s="225"/>
      <c r="U23" s="225">
        <v>0</v>
      </c>
      <c r="V23" s="225">
        <v>0</v>
      </c>
      <c r="W23" s="225">
        <v>349230.77</v>
      </c>
      <c r="X23" s="190">
        <f>G23+H23+I23+J23+K23+L23+M23+N23+O23+P23+Q23+R23+S23+T23+U23+V23+W23</f>
        <v>509110.64</v>
      </c>
    </row>
    <row r="24" spans="1:25">
      <c r="A24" s="135"/>
      <c r="B24" s="246"/>
      <c r="C24" s="382"/>
      <c r="D24" s="388"/>
      <c r="E24" s="388"/>
      <c r="F24" s="198"/>
      <c r="G24" s="225"/>
      <c r="H24" s="225"/>
      <c r="I24" s="225"/>
      <c r="M24" s="224"/>
      <c r="N24" s="225"/>
      <c r="O24" s="224"/>
      <c r="P24" s="225"/>
      <c r="Q24" s="224"/>
      <c r="R24" s="225"/>
      <c r="S24" s="225"/>
      <c r="T24" s="225"/>
      <c r="U24" s="225"/>
      <c r="V24" s="225"/>
      <c r="W24" s="225"/>
      <c r="X24" s="190">
        <f t="shared" si="2"/>
        <v>0</v>
      </c>
    </row>
    <row r="25" spans="1:25">
      <c r="A25" s="135"/>
      <c r="B25" s="246"/>
      <c r="C25" s="382"/>
      <c r="D25" s="217"/>
      <c r="E25" s="217"/>
      <c r="F25" s="198"/>
      <c r="G25" s="225"/>
      <c r="H25" s="225"/>
      <c r="I25" s="225"/>
      <c r="M25" s="224"/>
      <c r="N25" s="225"/>
      <c r="O25" s="224"/>
      <c r="P25" s="225"/>
      <c r="Q25" s="224"/>
      <c r="R25" s="225"/>
      <c r="S25" s="225"/>
      <c r="T25" s="225"/>
      <c r="U25" s="225"/>
      <c r="V25" s="225"/>
      <c r="W25" s="225"/>
      <c r="X25" s="190">
        <f t="shared" si="2"/>
        <v>0</v>
      </c>
    </row>
    <row r="26" spans="1:25">
      <c r="A26" s="201"/>
      <c r="B26" s="246" t="s">
        <v>28</v>
      </c>
      <c r="C26" s="382" t="s">
        <v>208</v>
      </c>
      <c r="D26" s="388">
        <v>2516099</v>
      </c>
      <c r="E26" s="388">
        <f>X26</f>
        <v>2557369.0100000002</v>
      </c>
      <c r="F26" s="198">
        <f>E26-D26</f>
        <v>41270.010000000242</v>
      </c>
      <c r="G26" s="225">
        <v>385673.59</v>
      </c>
      <c r="H26" s="225">
        <v>307077.93</v>
      </c>
      <c r="I26" s="225">
        <v>157926.85999999999</v>
      </c>
      <c r="M26" s="225">
        <v>146519</v>
      </c>
      <c r="N26" s="225">
        <v>62956.28</v>
      </c>
      <c r="O26" s="224"/>
      <c r="P26" s="225">
        <v>198815</v>
      </c>
      <c r="Q26" s="225">
        <v>120188.84</v>
      </c>
      <c r="R26" s="225">
        <v>81100</v>
      </c>
      <c r="S26" s="225">
        <v>176307.34</v>
      </c>
      <c r="T26" s="225">
        <v>93624</v>
      </c>
      <c r="U26" s="225">
        <f>187215.41+23772+109374.97</f>
        <v>320362.38</v>
      </c>
      <c r="V26" s="225">
        <v>65095</v>
      </c>
      <c r="W26" s="225">
        <f>71145.85+370576.94</f>
        <v>441722.79000000004</v>
      </c>
      <c r="X26" s="190">
        <f>G26+H26+I26+J26+K26+L26+M26+N26+O26+P26+Q26+R26+S26+T26+U26+V26+W26</f>
        <v>2557369.0100000002</v>
      </c>
    </row>
    <row r="27" spans="1:25">
      <c r="A27" s="135"/>
      <c r="B27" s="246"/>
      <c r="C27" s="382"/>
      <c r="D27" s="388"/>
      <c r="E27" s="388"/>
      <c r="F27" s="198"/>
      <c r="G27" s="225"/>
      <c r="H27" s="225"/>
      <c r="I27" s="225"/>
      <c r="M27" s="224"/>
      <c r="N27" s="225"/>
      <c r="O27" s="224"/>
      <c r="P27" s="225"/>
      <c r="Q27" s="224"/>
      <c r="R27" s="225"/>
      <c r="S27" s="225"/>
      <c r="T27" s="225"/>
      <c r="U27" s="225"/>
      <c r="V27" s="225"/>
      <c r="W27" s="225"/>
      <c r="X27" s="190">
        <f t="shared" si="2"/>
        <v>0</v>
      </c>
    </row>
    <row r="28" spans="1:25">
      <c r="A28" s="135"/>
      <c r="B28" s="246"/>
      <c r="C28" s="383"/>
      <c r="D28" s="388"/>
      <c r="E28" s="388"/>
      <c r="F28" s="198"/>
      <c r="G28" s="225"/>
      <c r="H28" s="225"/>
      <c r="I28" s="225"/>
      <c r="M28" s="224"/>
      <c r="N28" s="225"/>
      <c r="O28" s="224"/>
      <c r="P28" s="225"/>
      <c r="Q28" s="224"/>
      <c r="R28" s="225"/>
      <c r="S28" s="225"/>
      <c r="T28" s="225"/>
      <c r="U28" s="225"/>
      <c r="V28" s="225"/>
      <c r="W28" s="225"/>
      <c r="X28" s="190">
        <f t="shared" si="2"/>
        <v>0</v>
      </c>
    </row>
    <row r="29" spans="1:25">
      <c r="A29" s="135"/>
      <c r="B29" s="246" t="s">
        <v>33</v>
      </c>
      <c r="C29" s="383" t="s">
        <v>155</v>
      </c>
      <c r="D29" s="388">
        <v>755</v>
      </c>
      <c r="E29" s="388">
        <f>X29</f>
        <v>0</v>
      </c>
      <c r="F29" s="198">
        <f>E29-D29</f>
        <v>-755</v>
      </c>
      <c r="G29" s="225"/>
      <c r="H29" s="225">
        <v>0</v>
      </c>
      <c r="I29" s="225"/>
      <c r="M29" s="224"/>
      <c r="N29" s="225"/>
      <c r="O29" s="224"/>
      <c r="P29" s="225"/>
      <c r="Q29" s="224"/>
      <c r="R29" s="225"/>
      <c r="S29" s="225"/>
      <c r="T29" s="225"/>
      <c r="U29" s="225"/>
      <c r="V29" s="225"/>
      <c r="W29" s="225">
        <v>0</v>
      </c>
      <c r="X29" s="190">
        <f t="shared" si="2"/>
        <v>0</v>
      </c>
    </row>
    <row r="30" spans="1:25">
      <c r="A30" s="135"/>
      <c r="B30" s="246"/>
      <c r="C30" s="383"/>
      <c r="D30" s="388"/>
      <c r="E30" s="388"/>
      <c r="F30" s="198"/>
      <c r="G30" s="225"/>
      <c r="H30" s="225"/>
      <c r="I30" s="225"/>
      <c r="M30" s="224"/>
      <c r="N30" s="225"/>
      <c r="O30" s="224"/>
      <c r="P30" s="225"/>
      <c r="Q30" s="224"/>
      <c r="R30" s="225"/>
      <c r="S30" s="225"/>
      <c r="T30" s="225"/>
      <c r="U30" s="225"/>
      <c r="V30" s="225"/>
      <c r="W30" s="225"/>
      <c r="X30" s="190">
        <f t="shared" si="2"/>
        <v>0</v>
      </c>
    </row>
    <row r="31" spans="1:25">
      <c r="A31" s="135"/>
      <c r="B31" s="246"/>
      <c r="C31" s="383"/>
      <c r="D31" s="388"/>
      <c r="E31" s="388"/>
      <c r="F31" s="198"/>
      <c r="G31" s="225"/>
      <c r="H31" s="225"/>
      <c r="I31" s="225"/>
      <c r="M31" s="224"/>
      <c r="N31" s="225"/>
      <c r="O31" s="224"/>
      <c r="P31" s="225"/>
      <c r="Q31" s="224"/>
      <c r="R31" s="225"/>
      <c r="S31" s="225"/>
      <c r="T31" s="225"/>
      <c r="U31" s="225"/>
      <c r="V31" s="225"/>
      <c r="W31" s="225"/>
      <c r="X31" s="190">
        <f t="shared" si="2"/>
        <v>0</v>
      </c>
    </row>
    <row r="32" spans="1:25">
      <c r="A32" s="135"/>
      <c r="B32" s="246" t="s">
        <v>34</v>
      </c>
      <c r="C32" s="382" t="s">
        <v>156</v>
      </c>
      <c r="D32" s="388">
        <v>1389</v>
      </c>
      <c r="E32" s="388">
        <f>X32</f>
        <v>1298</v>
      </c>
      <c r="F32" s="198">
        <f>E32-D32</f>
        <v>-91</v>
      </c>
      <c r="G32" s="225"/>
      <c r="H32" s="225"/>
      <c r="I32" s="225">
        <v>1298</v>
      </c>
      <c r="M32" s="224"/>
      <c r="N32" s="225"/>
      <c r="O32" s="224"/>
      <c r="P32" s="225"/>
      <c r="Q32" s="224"/>
      <c r="R32" s="225"/>
      <c r="S32" s="225"/>
      <c r="T32" s="225"/>
      <c r="U32" s="225"/>
      <c r="V32" s="225"/>
      <c r="W32" s="225"/>
      <c r="X32" s="190">
        <f t="shared" si="2"/>
        <v>1298</v>
      </c>
    </row>
    <row r="33" spans="1:24">
      <c r="A33" s="135"/>
      <c r="B33" s="246"/>
      <c r="C33" s="382"/>
      <c r="D33" s="388"/>
      <c r="E33" s="388"/>
      <c r="F33" s="198"/>
      <c r="G33" s="225"/>
      <c r="H33" s="225"/>
      <c r="I33" s="225"/>
      <c r="M33" s="224"/>
      <c r="N33" s="225"/>
      <c r="O33" s="224"/>
      <c r="P33" s="225"/>
      <c r="Q33" s="224"/>
      <c r="R33" s="225"/>
      <c r="S33" s="225"/>
      <c r="T33" s="225"/>
      <c r="U33" s="225"/>
      <c r="V33" s="225"/>
      <c r="W33" s="225"/>
      <c r="X33" s="190">
        <f t="shared" si="2"/>
        <v>0</v>
      </c>
    </row>
    <row r="34" spans="1:24">
      <c r="A34" s="135"/>
      <c r="B34" s="210" t="s">
        <v>35</v>
      </c>
      <c r="C34" s="384" t="s">
        <v>157</v>
      </c>
      <c r="D34" s="388"/>
      <c r="E34" s="388"/>
      <c r="F34" s="198"/>
      <c r="G34" s="225"/>
      <c r="H34" s="225"/>
      <c r="I34" s="225"/>
      <c r="M34" s="224"/>
      <c r="N34" s="225"/>
      <c r="O34" s="224"/>
      <c r="P34" s="225"/>
      <c r="Q34" s="224"/>
      <c r="R34" s="225"/>
      <c r="S34" s="225"/>
      <c r="T34" s="225"/>
      <c r="U34" s="225"/>
      <c r="V34" s="225"/>
      <c r="W34" s="225"/>
      <c r="X34" s="190">
        <f t="shared" si="2"/>
        <v>0</v>
      </c>
    </row>
    <row r="35" spans="1:24">
      <c r="A35" s="135"/>
      <c r="B35" s="246"/>
      <c r="C35" s="383" t="s">
        <v>158</v>
      </c>
      <c r="D35" s="388">
        <v>217324</v>
      </c>
      <c r="E35" s="388">
        <f>X35</f>
        <v>227230</v>
      </c>
      <c r="F35" s="198">
        <f>E35-D35</f>
        <v>9906</v>
      </c>
      <c r="G35" s="225"/>
      <c r="H35" s="225"/>
      <c r="I35" s="225">
        <v>227230</v>
      </c>
      <c r="M35" s="224"/>
      <c r="N35" s="225"/>
      <c r="O35" s="224"/>
      <c r="P35" s="225"/>
      <c r="Q35" s="224"/>
      <c r="S35" s="225"/>
      <c r="T35" s="225"/>
      <c r="U35" s="225"/>
      <c r="V35" s="225"/>
      <c r="W35" s="225"/>
      <c r="X35" s="190">
        <f t="shared" si="2"/>
        <v>227230</v>
      </c>
    </row>
    <row r="36" spans="1:24">
      <c r="A36" s="135"/>
      <c r="B36" s="210"/>
      <c r="C36" s="384" t="s">
        <v>159</v>
      </c>
      <c r="D36" s="388"/>
      <c r="E36" s="388"/>
      <c r="F36" s="198"/>
      <c r="G36" s="225"/>
      <c r="H36" s="225"/>
      <c r="I36" s="225"/>
      <c r="M36" s="224"/>
      <c r="N36" s="225"/>
      <c r="O36" s="224"/>
      <c r="P36" s="225"/>
      <c r="Q36" s="224"/>
      <c r="S36" s="225"/>
      <c r="T36" s="225"/>
      <c r="U36" s="225"/>
      <c r="V36" s="225"/>
      <c r="W36" s="225"/>
      <c r="X36" s="190">
        <f t="shared" si="2"/>
        <v>0</v>
      </c>
    </row>
    <row r="37" spans="1:24">
      <c r="A37" s="135"/>
      <c r="B37" s="250"/>
      <c r="C37" s="250"/>
      <c r="D37" s="387"/>
      <c r="E37" s="387"/>
      <c r="F37" s="198"/>
      <c r="G37" s="225"/>
      <c r="H37" s="225"/>
      <c r="I37" s="225"/>
      <c r="M37" s="224"/>
      <c r="N37" s="225"/>
      <c r="O37" s="224"/>
      <c r="P37" s="225"/>
      <c r="Q37" s="224"/>
      <c r="S37" s="225"/>
      <c r="T37" s="225"/>
      <c r="U37" s="225"/>
      <c r="V37" s="225"/>
      <c r="W37" s="225"/>
      <c r="X37" s="190">
        <f t="shared" si="2"/>
        <v>0</v>
      </c>
    </row>
    <row r="38" spans="1:24">
      <c r="A38" s="135"/>
      <c r="B38" s="246" t="s">
        <v>36</v>
      </c>
      <c r="C38" s="383" t="s">
        <v>133</v>
      </c>
      <c r="D38" s="388">
        <v>1555</v>
      </c>
      <c r="E38" s="388">
        <f>X38</f>
        <v>4</v>
      </c>
      <c r="F38" s="198">
        <f>E38-D38</f>
        <v>-1551</v>
      </c>
      <c r="G38" s="225"/>
      <c r="H38" s="135"/>
      <c r="I38" s="225"/>
      <c r="M38" s="225"/>
      <c r="N38" s="224"/>
      <c r="O38" s="224"/>
      <c r="P38" s="225">
        <v>4</v>
      </c>
      <c r="Q38" s="224"/>
      <c r="S38" s="225"/>
      <c r="T38" s="225"/>
      <c r="U38" s="225"/>
      <c r="V38" s="225"/>
      <c r="W38" s="225"/>
      <c r="X38" s="190">
        <f t="shared" si="2"/>
        <v>4</v>
      </c>
    </row>
    <row r="39" spans="1:24">
      <c r="A39" s="135"/>
      <c r="B39" s="377"/>
      <c r="C39" s="377"/>
      <c r="D39" s="377"/>
      <c r="E39" s="377"/>
      <c r="F39" s="376"/>
      <c r="G39" s="225"/>
      <c r="H39" s="135"/>
      <c r="I39" s="225"/>
      <c r="M39" s="224"/>
      <c r="O39" s="224"/>
      <c r="P39" s="225"/>
      <c r="Q39" s="224"/>
      <c r="S39" s="225"/>
      <c r="T39" s="225"/>
      <c r="U39" s="225"/>
      <c r="V39" s="225"/>
      <c r="W39" s="225"/>
      <c r="X39" s="190">
        <f t="shared" si="2"/>
        <v>0</v>
      </c>
    </row>
    <row r="40" spans="1:24">
      <c r="F40" s="16"/>
      <c r="G40" s="225"/>
      <c r="I40" s="225"/>
      <c r="M40" s="224"/>
      <c r="O40" s="224"/>
      <c r="Q40" s="224"/>
      <c r="S40" s="225"/>
      <c r="U40" s="225"/>
      <c r="W40" s="225"/>
    </row>
    <row r="41" spans="1:24">
      <c r="C41" s="260"/>
      <c r="G41" s="225"/>
      <c r="M41" s="187"/>
      <c r="O41" s="224"/>
      <c r="Q41" s="224"/>
      <c r="S41" s="225"/>
      <c r="W41" s="225"/>
    </row>
    <row r="42" spans="1:24">
      <c r="M42" s="187"/>
      <c r="O42" s="224"/>
      <c r="Q42" s="224"/>
      <c r="S42" s="225"/>
      <c r="W42" s="222"/>
    </row>
    <row r="43" spans="1:24">
      <c r="O43" s="224"/>
      <c r="Q43" s="224"/>
      <c r="W43" s="222"/>
    </row>
    <row r="44" spans="1:24">
      <c r="C44" s="29"/>
      <c r="O44" s="224"/>
      <c r="W44" s="222"/>
    </row>
    <row r="45" spans="1:24">
      <c r="W45" s="222"/>
    </row>
    <row r="48" spans="1:24">
      <c r="C48" s="227"/>
    </row>
  </sheetData>
  <mergeCells count="25">
    <mergeCell ref="W9:W12"/>
    <mergeCell ref="X9:X12"/>
    <mergeCell ref="B6:F6"/>
    <mergeCell ref="B7:F7"/>
    <mergeCell ref="B9:B12"/>
    <mergeCell ref="C9:C12"/>
    <mergeCell ref="D9:D12"/>
    <mergeCell ref="E9:E12"/>
    <mergeCell ref="F9:F12"/>
    <mergeCell ref="G9:G12"/>
    <mergeCell ref="H9:H12"/>
    <mergeCell ref="I9:I12"/>
    <mergeCell ref="J9:J12"/>
    <mergeCell ref="K9:K12"/>
    <mergeCell ref="L9:L12"/>
    <mergeCell ref="M9:M12"/>
    <mergeCell ref="N9:N12"/>
    <mergeCell ref="O9:O12"/>
    <mergeCell ref="P9:P12"/>
    <mergeCell ref="V9:V12"/>
    <mergeCell ref="Q9:Q12"/>
    <mergeCell ref="R9:R12"/>
    <mergeCell ref="S9:S12"/>
    <mergeCell ref="T9:T12"/>
    <mergeCell ref="U9:U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tab opisowa1</vt:lpstr>
      <vt:lpstr>zest. zbiorcze</vt:lpstr>
      <vt:lpstr>GRUPA0</vt:lpstr>
      <vt:lpstr>GRUPA1-2 </vt:lpstr>
      <vt:lpstr>GRUPA3-6</vt:lpstr>
      <vt:lpstr>GRUPA 7</vt:lpstr>
      <vt:lpstr>GRUPA8</vt:lpstr>
      <vt:lpstr>WIERZYTELNOŚCI</vt:lpstr>
      <vt:lpstr>ZOBOWIĄZANIA</vt:lpstr>
      <vt:lpstr>AKCJEUDZIAŁY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Twoja nazwa użytkownika</dc:creator>
  <cp:lastModifiedBy>jerzy</cp:lastModifiedBy>
  <cp:lastPrinted>2013-03-25T12:29:21Z</cp:lastPrinted>
  <dcterms:created xsi:type="dcterms:W3CDTF">2008-10-27T11:20:20Z</dcterms:created>
  <dcterms:modified xsi:type="dcterms:W3CDTF">2014-07-03T08:08:08Z</dcterms:modified>
</cp:coreProperties>
</file>