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2340" yWindow="5475" windowWidth="12000" windowHeight="6360" tabRatio="750"/>
  </bookViews>
  <sheets>
    <sheet name="zał.1 dochody zw" sheetId="12" r:id="rId1"/>
    <sheet name="zał.2 dochody zm" sheetId="39" r:id="rId2"/>
    <sheet name="Zał.3 zw.wydatk" sheetId="6" r:id="rId3"/>
    <sheet name="Zał.4 zm.wydatk" sheetId="34" r:id="rId4"/>
    <sheet name="5" sheetId="37" r:id="rId5"/>
    <sheet name="6" sheetId="40" r:id="rId6"/>
    <sheet name="7" sheetId="41" r:id="rId7"/>
    <sheet name="8" sheetId="42" r:id="rId8"/>
    <sheet name="9" sheetId="43" r:id="rId9"/>
    <sheet name="10" sheetId="38" r:id="rId10"/>
    <sheet name="11" sheetId="44" r:id="rId11"/>
    <sheet name="Raport zgodności" sheetId="45" r:id="rId12"/>
  </sheets>
  <externalReferences>
    <externalReference r:id="rId13"/>
  </externalReferences>
  <definedNames>
    <definedName name="_xlnm._FilterDatabase" localSheetId="9" hidden="1">'10'!$A$10:$K$94</definedName>
    <definedName name="_xlnm._FilterDatabase" localSheetId="0" hidden="1">'zał.1 dochody zw'!#REF!</definedName>
    <definedName name="_xlnm._FilterDatabase" localSheetId="1" hidden="1">'zał.2 dochody zm'!#REF!</definedName>
    <definedName name="_xlnm.Print_Area" localSheetId="9">'10'!$A$1:$F$96</definedName>
    <definedName name="_xlnm.Print_Area" localSheetId="10">'11'!$A$1:$F$19</definedName>
    <definedName name="_xlnm.Print_Area" localSheetId="4">'5'!$A$1:$J$17</definedName>
    <definedName name="_xlnm.Print_Area" localSheetId="5">'6'!$A$1:$N$33</definedName>
    <definedName name="_xlnm.Print_Area" localSheetId="6">'7'!$A$1:$K$16</definedName>
    <definedName name="_xlnm.Print_Area" localSheetId="7">'8'!$A$1:$D$23</definedName>
    <definedName name="_xlnm.Print_Area" localSheetId="8">'9'!$A$1:$F$41</definedName>
    <definedName name="_xlnm.Print_Area" localSheetId="0">'zał.1 dochody zw'!$A$1:$G$40</definedName>
    <definedName name="_xlnm.Print_Area" localSheetId="1">'zał.2 dochody zm'!$A$1:$G$18</definedName>
    <definedName name="_xlnm.Print_Area" localSheetId="2">'Zał.3 zw.wydatk'!$A$1:$L$30</definedName>
    <definedName name="_xlnm.Print_Area" localSheetId="3">'Zał.4 zm.wydatk'!$A$1:$L$18</definedName>
    <definedName name="_xlnm.Print_Titles" localSheetId="9">'10'!$6:$9</definedName>
    <definedName name="_xlnm.Print_Titles" localSheetId="5">'6'!$4:$5</definedName>
    <definedName name="_xlnm.Print_Titles" localSheetId="0">'zał.1 dochody zw'!$12:$13</definedName>
    <definedName name="_xlnm.Print_Titles" localSheetId="1">'zał.2 dochody zm'!$12:$13</definedName>
    <definedName name="_xlnm.Print_Titles" localSheetId="2">'Zał.3 zw.wydatk'!$7:$11</definedName>
    <definedName name="_xlnm.Print_Titles" localSheetId="3">'Zał.4 zm.wydatk'!$7:$11</definedName>
  </definedNames>
  <calcPr calcId="125725"/>
</workbook>
</file>

<file path=xl/calcChain.xml><?xml version="1.0" encoding="utf-8"?>
<calcChain xmlns="http://schemas.openxmlformats.org/spreadsheetml/2006/main">
  <c r="F35" i="12"/>
  <c r="G35"/>
  <c r="F34"/>
  <c r="G34"/>
  <c r="E37"/>
  <c r="E36"/>
  <c r="E35"/>
  <c r="E12" i="38"/>
  <c r="E17"/>
  <c r="F17"/>
  <c r="D18"/>
  <c r="D20"/>
  <c r="D17"/>
  <c r="D16"/>
  <c r="D12"/>
  <c r="D11" s="1"/>
  <c r="D10" s="1"/>
  <c r="K30" i="40"/>
  <c r="I30"/>
  <c r="E14" i="34"/>
  <c r="E13" s="1"/>
  <c r="E16"/>
  <c r="E15" s="1"/>
  <c r="E18"/>
  <c r="E17" s="1"/>
  <c r="F13"/>
  <c r="F15"/>
  <c r="F17"/>
  <c r="F12" s="1"/>
  <c r="G13"/>
  <c r="G15"/>
  <c r="G17"/>
  <c r="G12" s="1"/>
  <c r="H13"/>
  <c r="H15"/>
  <c r="H17"/>
  <c r="H12" s="1"/>
  <c r="I13"/>
  <c r="I15"/>
  <c r="I17"/>
  <c r="I12" s="1"/>
  <c r="J13"/>
  <c r="J15"/>
  <c r="J17"/>
  <c r="J12" s="1"/>
  <c r="K13"/>
  <c r="K15"/>
  <c r="K17"/>
  <c r="K12" s="1"/>
  <c r="L13"/>
  <c r="L15"/>
  <c r="L17"/>
  <c r="L12" s="1"/>
  <c r="D14"/>
  <c r="D13"/>
  <c r="D16"/>
  <c r="D15" s="1"/>
  <c r="D18"/>
  <c r="D17" s="1"/>
  <c r="F17" i="6"/>
  <c r="G17"/>
  <c r="H17"/>
  <c r="I17"/>
  <c r="J17"/>
  <c r="K17"/>
  <c r="L17"/>
  <c r="E18"/>
  <c r="F7" i="44"/>
  <c r="F6" s="1"/>
  <c r="F9"/>
  <c r="F12"/>
  <c r="F8" s="1"/>
  <c r="F14"/>
  <c r="F13" s="1"/>
  <c r="F16"/>
  <c r="F15" s="1"/>
  <c r="G25" i="6"/>
  <c r="H25"/>
  <c r="I25"/>
  <c r="J25"/>
  <c r="K25"/>
  <c r="L25"/>
  <c r="F17" i="12"/>
  <c r="K21" s="1"/>
  <c r="E24" i="6"/>
  <c r="E23" s="1"/>
  <c r="E16"/>
  <c r="E15" s="1"/>
  <c r="E19"/>
  <c r="E17" s="1"/>
  <c r="E20"/>
  <c r="F21"/>
  <c r="G21"/>
  <c r="H21"/>
  <c r="I21"/>
  <c r="J21"/>
  <c r="K21"/>
  <c r="E21"/>
  <c r="D21" s="1"/>
  <c r="F27"/>
  <c r="G27"/>
  <c r="E27" s="1"/>
  <c r="D27" s="1"/>
  <c r="H27"/>
  <c r="I27"/>
  <c r="J27"/>
  <c r="K27"/>
  <c r="F29"/>
  <c r="E29"/>
  <c r="D29" s="1"/>
  <c r="E14"/>
  <c r="E13" s="1"/>
  <c r="F15"/>
  <c r="F23"/>
  <c r="F13"/>
  <c r="G15"/>
  <c r="G23"/>
  <c r="G29"/>
  <c r="G13"/>
  <c r="G12" s="1"/>
  <c r="H15"/>
  <c r="H23"/>
  <c r="H29"/>
  <c r="H13"/>
  <c r="H12"/>
  <c r="I15"/>
  <c r="I23"/>
  <c r="I29"/>
  <c r="I13"/>
  <c r="I12" s="1"/>
  <c r="J15"/>
  <c r="J23"/>
  <c r="J29"/>
  <c r="J13"/>
  <c r="J12"/>
  <c r="K15"/>
  <c r="K23"/>
  <c r="K29"/>
  <c r="K13"/>
  <c r="K12" s="1"/>
  <c r="L15"/>
  <c r="L21"/>
  <c r="L23"/>
  <c r="L27"/>
  <c r="L29"/>
  <c r="L13"/>
  <c r="L12"/>
  <c r="D20"/>
  <c r="D14"/>
  <c r="D13" s="1"/>
  <c r="F16" i="12"/>
  <c r="F21"/>
  <c r="F20"/>
  <c r="F24"/>
  <c r="F26"/>
  <c r="F23" s="1"/>
  <c r="F29"/>
  <c r="F28" s="1"/>
  <c r="F32"/>
  <c r="F31" s="1"/>
  <c r="F39"/>
  <c r="F38" s="1"/>
  <c r="G21"/>
  <c r="G20" s="1"/>
  <c r="G24"/>
  <c r="G26"/>
  <c r="G23" s="1"/>
  <c r="G29"/>
  <c r="G28" s="1"/>
  <c r="G32"/>
  <c r="G31" s="1"/>
  <c r="G39"/>
  <c r="G38" s="1"/>
  <c r="G17"/>
  <c r="G16" s="1"/>
  <c r="E19"/>
  <c r="E18"/>
  <c r="E17"/>
  <c r="E16" s="1"/>
  <c r="E22"/>
  <c r="E21" s="1"/>
  <c r="E20" s="1"/>
  <c r="E25"/>
  <c r="E24"/>
  <c r="E23" s="1"/>
  <c r="E27"/>
  <c r="E26"/>
  <c r="E30"/>
  <c r="E29" s="1"/>
  <c r="E28" s="1"/>
  <c r="E33"/>
  <c r="E32"/>
  <c r="E31" s="1"/>
  <c r="E40"/>
  <c r="E39" s="1"/>
  <c r="E38" s="1"/>
  <c r="E30" i="6"/>
  <c r="D30"/>
  <c r="D20" i="42"/>
  <c r="D8"/>
  <c r="K19" i="40"/>
  <c r="K21"/>
  <c r="L26"/>
  <c r="K26"/>
  <c r="L22"/>
  <c r="K22"/>
  <c r="H15" i="41"/>
  <c r="D15"/>
  <c r="F37" i="43"/>
  <c r="F36"/>
  <c r="F35"/>
  <c r="F34"/>
  <c r="F33"/>
  <c r="F32"/>
  <c r="F30"/>
  <c r="F29"/>
  <c r="F28"/>
  <c r="F27"/>
  <c r="F26"/>
  <c r="F25"/>
  <c r="E11" i="38"/>
  <c r="E10"/>
  <c r="E23"/>
  <c r="E22"/>
  <c r="E21" s="1"/>
  <c r="E28"/>
  <c r="E27" s="1"/>
  <c r="E31"/>
  <c r="E30" s="1"/>
  <c r="E35"/>
  <c r="E38"/>
  <c r="E34" s="1"/>
  <c r="E33" s="1"/>
  <c r="E43"/>
  <c r="E42"/>
  <c r="E41" s="1"/>
  <c r="E47"/>
  <c r="E49"/>
  <c r="E46"/>
  <c r="E52"/>
  <c r="E54"/>
  <c r="E51" s="1"/>
  <c r="E45" s="1"/>
  <c r="E57"/>
  <c r="E60"/>
  <c r="E59"/>
  <c r="E63"/>
  <c r="E62"/>
  <c r="E64"/>
  <c r="E69"/>
  <c r="E68" s="1"/>
  <c r="E67" s="1"/>
  <c r="E66" s="1"/>
  <c r="E72"/>
  <c r="E71"/>
  <c r="E75"/>
  <c r="E74" s="1"/>
  <c r="E70" s="1"/>
  <c r="E79"/>
  <c r="E78" s="1"/>
  <c r="E77" s="1"/>
  <c r="E83"/>
  <c r="E82"/>
  <c r="E81" s="1"/>
  <c r="E88"/>
  <c r="E87" s="1"/>
  <c r="E86" s="1"/>
  <c r="E85" s="1"/>
  <c r="E89"/>
  <c r="E92"/>
  <c r="F15"/>
  <c r="F12" s="1"/>
  <c r="F11" s="1"/>
  <c r="F10" s="1"/>
  <c r="F23"/>
  <c r="F22" s="1"/>
  <c r="F21" s="1"/>
  <c r="F28"/>
  <c r="F27"/>
  <c r="F31"/>
  <c r="F30" s="1"/>
  <c r="F43"/>
  <c r="F42" s="1"/>
  <c r="F41" s="1"/>
  <c r="F47"/>
  <c r="F49"/>
  <c r="F46" s="1"/>
  <c r="F54"/>
  <c r="F51"/>
  <c r="F57"/>
  <c r="F59"/>
  <c r="F56" s="1"/>
  <c r="F64"/>
  <c r="F72"/>
  <c r="F71"/>
  <c r="F75"/>
  <c r="F74"/>
  <c r="F70" s="1"/>
  <c r="F79"/>
  <c r="F78"/>
  <c r="F77" s="1"/>
  <c r="F89"/>
  <c r="F92"/>
  <c r="F86"/>
  <c r="F85" s="1"/>
  <c r="D23"/>
  <c r="D22" s="1"/>
  <c r="D21" s="1"/>
  <c r="D29"/>
  <c r="D28"/>
  <c r="D27" s="1"/>
  <c r="D32"/>
  <c r="D31" s="1"/>
  <c r="D30" s="1"/>
  <c r="D35"/>
  <c r="D39"/>
  <c r="D38" s="1"/>
  <c r="D34" s="1"/>
  <c r="D33" s="1"/>
  <c r="D44"/>
  <c r="D43" s="1"/>
  <c r="D42" s="1"/>
  <c r="D41" s="1"/>
  <c r="D48"/>
  <c r="D47" s="1"/>
  <c r="D46" s="1"/>
  <c r="D49"/>
  <c r="D53"/>
  <c r="D52" s="1"/>
  <c r="D51" s="1"/>
  <c r="D55"/>
  <c r="D54"/>
  <c r="D58"/>
  <c r="D57"/>
  <c r="D60"/>
  <c r="D59"/>
  <c r="D63"/>
  <c r="D62"/>
  <c r="D64"/>
  <c r="D69"/>
  <c r="D68" s="1"/>
  <c r="D67" s="1"/>
  <c r="D66" s="1"/>
  <c r="D73"/>
  <c r="D72" s="1"/>
  <c r="D71" s="1"/>
  <c r="D76"/>
  <c r="D75" s="1"/>
  <c r="D74" s="1"/>
  <c r="D79"/>
  <c r="D78"/>
  <c r="D77" s="1"/>
  <c r="D83"/>
  <c r="D82" s="1"/>
  <c r="D81" s="1"/>
  <c r="D88"/>
  <c r="D87"/>
  <c r="D89"/>
  <c r="D94"/>
  <c r="D92" s="1"/>
  <c r="E9" i="37"/>
  <c r="E8" s="1"/>
  <c r="E17" s="1"/>
  <c r="F11"/>
  <c r="E11" s="1"/>
  <c r="E10" s="1"/>
  <c r="F12"/>
  <c r="E12"/>
  <c r="E14"/>
  <c r="E13"/>
  <c r="E16"/>
  <c r="E15"/>
  <c r="F8"/>
  <c r="F10"/>
  <c r="F17" s="1"/>
  <c r="F13"/>
  <c r="F15"/>
  <c r="G8"/>
  <c r="G10"/>
  <c r="G13"/>
  <c r="G15"/>
  <c r="G17" s="1"/>
  <c r="H8"/>
  <c r="H10"/>
  <c r="H17" s="1"/>
  <c r="H13"/>
  <c r="H15"/>
  <c r="I8"/>
  <c r="I10"/>
  <c r="I13"/>
  <c r="I15"/>
  <c r="I17" s="1"/>
  <c r="J8"/>
  <c r="J10"/>
  <c r="J17" s="1"/>
  <c r="J13"/>
  <c r="J15"/>
  <c r="D8"/>
  <c r="D10"/>
  <c r="D13"/>
  <c r="D15"/>
  <c r="D17" s="1"/>
  <c r="F7" i="43"/>
  <c r="F6" s="1"/>
  <c r="F12"/>
  <c r="F17"/>
  <c r="F11" s="1"/>
  <c r="F24"/>
  <c r="F31"/>
  <c r="F23"/>
  <c r="F39"/>
  <c r="F38" s="1"/>
  <c r="D13" i="42"/>
  <c r="D12"/>
  <c r="D14" i="41"/>
  <c r="H14"/>
  <c r="C16"/>
  <c r="D16"/>
  <c r="E16"/>
  <c r="F16"/>
  <c r="G16"/>
  <c r="H16"/>
  <c r="I16"/>
  <c r="J16"/>
  <c r="K16"/>
  <c r="L6" i="40"/>
  <c r="M6"/>
  <c r="K7"/>
  <c r="K6" s="1"/>
  <c r="K9"/>
  <c r="M10"/>
  <c r="K11"/>
  <c r="K10"/>
  <c r="K13"/>
  <c r="H14"/>
  <c r="K14"/>
  <c r="L14"/>
  <c r="K18"/>
  <c r="H18" s="1"/>
  <c r="I18" s="1"/>
  <c r="E18" i="39"/>
  <c r="G17"/>
  <c r="F17"/>
  <c r="E17"/>
  <c r="G16"/>
  <c r="G15"/>
  <c r="F16"/>
  <c r="F15"/>
  <c r="E16"/>
  <c r="E15"/>
  <c r="F35" i="38"/>
  <c r="F38"/>
  <c r="E22" i="6"/>
  <c r="E28"/>
  <c r="D22"/>
  <c r="D28"/>
  <c r="E56" i="38"/>
  <c r="D56"/>
  <c r="E34" i="12"/>
  <c r="F26" i="6"/>
  <c r="E26" s="1"/>
  <c r="D18"/>
  <c r="F41" i="43" l="1"/>
  <c r="D45" i="38"/>
  <c r="F45"/>
  <c r="F26"/>
  <c r="E26"/>
  <c r="D12" i="34"/>
  <c r="D86" i="38"/>
  <c r="D85" s="1"/>
  <c r="D70"/>
  <c r="D95" s="1"/>
  <c r="D26"/>
  <c r="F95"/>
  <c r="E95"/>
  <c r="E15" i="12"/>
  <c r="I15" s="1"/>
  <c r="G15"/>
  <c r="F15"/>
  <c r="F17" i="44"/>
  <c r="E12" i="34"/>
  <c r="D19" i="6"/>
  <c r="D17" s="1"/>
  <c r="D16"/>
  <c r="D15" s="1"/>
  <c r="D24"/>
  <c r="D23" s="1"/>
  <c r="F25"/>
  <c r="F12" s="1"/>
  <c r="E25"/>
  <c r="E12" s="1"/>
  <c r="D26"/>
  <c r="D25" s="1"/>
  <c r="D12" s="1"/>
  <c r="J15" i="12" s="1"/>
</calcChain>
</file>

<file path=xl/sharedStrings.xml><?xml version="1.0" encoding="utf-8"?>
<sst xmlns="http://schemas.openxmlformats.org/spreadsheetml/2006/main" count="499" uniqueCount="304">
  <si>
    <t>Dział</t>
  </si>
  <si>
    <t>Rozdział</t>
  </si>
  <si>
    <t>Wyszczególnienie</t>
  </si>
  <si>
    <t>OGÓŁEM</t>
  </si>
  <si>
    <t>Załącznik Nr 1</t>
  </si>
  <si>
    <t>Rady Powiatu w Goleniowie</t>
  </si>
  <si>
    <t>z tego:</t>
  </si>
  <si>
    <t>Wydatki majątkowe</t>
  </si>
  <si>
    <t>w złotych</t>
  </si>
  <si>
    <t>Zwiększenie dochodów               (w złotych)</t>
  </si>
  <si>
    <t>Wydatki bieżące</t>
  </si>
  <si>
    <t>w tym:</t>
  </si>
  <si>
    <t>Wynagro-
dzenia</t>
  </si>
  <si>
    <t>Pochodne od 
wynagro-dzeń</t>
  </si>
  <si>
    <t>Dotacje</t>
  </si>
  <si>
    <t>Wydatki na obsługę długu</t>
  </si>
  <si>
    <t>Wydatki
z tytułu poręczeń
i gwarancji</t>
  </si>
  <si>
    <t>801</t>
  </si>
  <si>
    <t>OŚWIATA I WYCHOWANIE</t>
  </si>
  <si>
    <t>Pozostała działalność</t>
  </si>
  <si>
    <t>80195</t>
  </si>
  <si>
    <t>POZOSTAŁE ZADANIA W ZAKRESIE POLITYKI SPOŁECZNEJ</t>
  </si>
  <si>
    <t>pozostałe wydatki bieżące</t>
  </si>
  <si>
    <t>Dochody
bieżące</t>
  </si>
  <si>
    <t>Dochody
majątkowe</t>
  </si>
  <si>
    <t>§</t>
  </si>
  <si>
    <t>Szkoły zawodowe</t>
  </si>
  <si>
    <t>Licea ogólnokształcące</t>
  </si>
  <si>
    <t>Internaty i bursy szkolne</t>
  </si>
  <si>
    <t>Szkoły podstawowe specjalne</t>
  </si>
  <si>
    <t>Załącznik Nr 2</t>
  </si>
  <si>
    <t>KULTURA FIZYCZNA I SPORT</t>
  </si>
  <si>
    <t>Obiekty sportowe</t>
  </si>
  <si>
    <t>OCHRONA ZDROWIA</t>
  </si>
  <si>
    <t>85111</t>
  </si>
  <si>
    <t>851</t>
  </si>
  <si>
    <t>ZWIĘKSZENIE PLANOWANYCH KWOT DOCHODÓW W BUDŻECIE POWIATU GOLENIOWSKIEGO NA 2009 R.</t>
  </si>
  <si>
    <t>ZWIĘKSZENIE WYDATKÓW BUDŻETU POWIATU GOLENIOWSKIEGO                                NA 2009 ROK</t>
  </si>
  <si>
    <t>Plan
na 2009 r.
(5+11)</t>
  </si>
  <si>
    <t>Lp.</t>
  </si>
  <si>
    <t>Ogółem</t>
  </si>
  <si>
    <t>Wykaz zadań inwestycyjnych planowanych do realizacji z budżetu Powiatu Goleniowskiego na rok 2009</t>
  </si>
  <si>
    <t>Nakłady inwestycyjne</t>
  </si>
  <si>
    <t>Planowany koszt inwestycji ogółem w 2009 r.</t>
  </si>
  <si>
    <t>Środki z budżetu Powiatu</t>
  </si>
  <si>
    <t>Inne środki - planowane do uzyskania*</t>
  </si>
  <si>
    <t>600</t>
  </si>
  <si>
    <t>TRANSPORT I ŁĄCZNOŚĆ</t>
  </si>
  <si>
    <t>60014</t>
  </si>
  <si>
    <t>Drogi publiczne i powiatowe</t>
  </si>
  <si>
    <t>Wydział Dróg Powiatowych</t>
  </si>
  <si>
    <t>Dotacja celowa na przebudowę ul. Odrodzenia w Goleniowie</t>
  </si>
  <si>
    <t>Dotacja celowa na przebudowę ul. Gen Bema w Nowogardzie</t>
  </si>
  <si>
    <t>Opracowanie dokumentacji na modernizację drogi Nowogard - Truskolas</t>
  </si>
  <si>
    <t>Dotacja celowa na przebudowę ul. Tadeusza Kościuszki w Przybiernowie</t>
  </si>
  <si>
    <t>Zakup rębaka na potrzeby Wydziału Dróg Powiatowych</t>
  </si>
  <si>
    <t>750</t>
  </si>
  <si>
    <t>ADMINISTRACJA PUBLICZNA</t>
  </si>
  <si>
    <t>75020</t>
  </si>
  <si>
    <t>Starostwa powiatowe</t>
  </si>
  <si>
    <t>Wydział Kadr i Administracji</t>
  </si>
  <si>
    <t>Zakup i modernizacja sprzętu IT, zakup serwera, programów komputerowych, agregatu prądotwórczego oraz wprowadzenie monitoringu w budynku Starostwa Powiatowego w Goleniowie</t>
  </si>
  <si>
    <t>Wydział Rozwoju,Inwestycji i Promocji</t>
  </si>
  <si>
    <t xml:space="preserve">Odwodnienie budynku Starostwa Powiatowego </t>
  </si>
  <si>
    <t>710</t>
  </si>
  <si>
    <t>DZIAŁALNOŚĆ USŁUGOWA</t>
  </si>
  <si>
    <t>71015</t>
  </si>
  <si>
    <t>Nadzór budowlany</t>
  </si>
  <si>
    <t>PINB w Goleniowie</t>
  </si>
  <si>
    <t>zakupy inwestycyjne</t>
  </si>
  <si>
    <t>754</t>
  </si>
  <si>
    <t>BEZPIECZEŃSTWO PUBLICZNE I OCHRONA PRZECIWPOŻAROWA</t>
  </si>
  <si>
    <t>75411</t>
  </si>
  <si>
    <t>Komendy powiatowe Państwowej Straży Pożarnej</t>
  </si>
  <si>
    <t>KP PSP w Goleniowie</t>
  </si>
  <si>
    <t>Rozbudowa i modernizacja obiektów KP PSP w Goleniowie</t>
  </si>
  <si>
    <t>80102</t>
  </si>
  <si>
    <t>SOSW w Nowogardzie</t>
  </si>
  <si>
    <t>Monitoring wizyjny w szkole i placówkach, przystosowanie piwnic na pomieszczenia rehabilitacyjne</t>
  </si>
  <si>
    <t>Budowa Powiatowego Centrum Edukacyjno - Rewalidacyjunego w Goleniowie</t>
  </si>
  <si>
    <t>80120</t>
  </si>
  <si>
    <t>ZSP w Goleniowie</t>
  </si>
  <si>
    <t>ZSO w Nowogardzie</t>
  </si>
  <si>
    <t>Wykonanie ochrony przeciwśniegowej na dachu szkoły, Moinitoring budynku szkoły</t>
  </si>
  <si>
    <t>80130</t>
  </si>
  <si>
    <t>ZSP w Maszewie</t>
  </si>
  <si>
    <t>Remont pomieszczeń uwzględniający zalecenia SANEPIDU</t>
  </si>
  <si>
    <t xml:space="preserve">Szpitale ogólne </t>
  </si>
  <si>
    <t>SPSP w Goleniowie</t>
  </si>
  <si>
    <t>Dotacja celowa  dla SPSP w Goleniowie  na remont dachu</t>
  </si>
  <si>
    <t>852</t>
  </si>
  <si>
    <t>POMOC SPOŁECZNA</t>
  </si>
  <si>
    <t>85201</t>
  </si>
  <si>
    <t>Placówki opiekuńczo-wychowawcze</t>
  </si>
  <si>
    <t>Realizacja programu naprawczego - Opracowanie dokumentacji uzyskanie zezwoleń na budowę, budowa obiektów</t>
  </si>
  <si>
    <t>EDUKACYJNA OPIEKA WYCHOWACZA</t>
  </si>
  <si>
    <t>85410</t>
  </si>
  <si>
    <t>Nadbudowa I piętra w szkole przy ul. Poniatowskiego 17 (internat z salą)</t>
  </si>
  <si>
    <t>III etap budowy boiska do siatkówki i koszykówki</t>
  </si>
  <si>
    <t>Wydział Rozwoju Inwestycji i Promocji</t>
  </si>
  <si>
    <t>* Środki planowane do pozyskania w trakcie roku budżetowego nie uwzględnione w budżecie na 2009 r.</t>
  </si>
  <si>
    <t>85333</t>
  </si>
  <si>
    <t>Powiatowe urzędy pracy</t>
  </si>
  <si>
    <t>853</t>
  </si>
  <si>
    <t>Powiatowy Urząd Pracy</t>
  </si>
  <si>
    <t>Zakup szaf do archiwum w filli PUP w Nowogardzie</t>
  </si>
  <si>
    <t>Zakup wyposażenia do uruchomienia dodatkowo 3 stanowisk do obsługi systemu POWIAT</t>
  </si>
  <si>
    <t>ZMNIEJSZENIE WYDATKÓW BUDŻETU POWIATU GOLENIOWSKIEGO                                NA 2009 ROK</t>
  </si>
  <si>
    <t>Załącznik Nr 3</t>
  </si>
  <si>
    <t>§*</t>
  </si>
  <si>
    <t>Oświata i wychowanie</t>
  </si>
  <si>
    <t>2440</t>
  </si>
  <si>
    <t xml:space="preserve">Dotacje otrzymane z funduszy celowych na realizację zadań bieżących jednostek sektora finansów publicznych </t>
  </si>
  <si>
    <t>Dochody i wydatki
budżetu Powiatu Goleniowskiego
związane z realizacją zadań wykonywanych na podstawie porozumień (umów) między jednostkami samorządu terytorialnego w 2009 r.</t>
  </si>
  <si>
    <t>Dotacje
ogółem</t>
  </si>
  <si>
    <t>Wydatki
ogółem
(6+10)</t>
  </si>
  <si>
    <t>Wydatki
bieżące</t>
  </si>
  <si>
    <t>Wydatki
majątkowe</t>
  </si>
  <si>
    <t>wynagro-
dzenia</t>
  </si>
  <si>
    <t>pochodne od 
wynagrodzeń</t>
  </si>
  <si>
    <t>dotacje</t>
  </si>
  <si>
    <t>85311</t>
  </si>
  <si>
    <t>(* kol. 3 do wykorzystania fakultatywnego)</t>
  </si>
  <si>
    <t>92601</t>
  </si>
  <si>
    <t>Zakup specjalistycznego oprogramowania do utworzenia bazy danych i wykonania mapy wektorowej sieci dróg powiatowych.</t>
  </si>
  <si>
    <t>Termomodernizacja budynku szkoły ZSZ w Goleniowie - III etap wraz z wymianą tablic rozdzielczych, wymianą instalacji elektrycznej, opracowanie dokumentacji z wykonaniem robót instalacyjnych</t>
  </si>
  <si>
    <t>Modernizacja kotłowni w ZSP w Nowogardzie</t>
  </si>
  <si>
    <t>ZSP w Nowogardzie</t>
  </si>
  <si>
    <t>Wykonanie przyłacza gazowego (modernizacja kotłowni olejowej)</t>
  </si>
  <si>
    <t>Rozbudowa bazy rekreacyjno - sportowej zakup zjeżdżalni SŁOŃ dla małych dzieci)</t>
  </si>
  <si>
    <t>Rozbudowa bazy rekreacyjno - sportowej (tory wodne, jakuzzi)</t>
  </si>
  <si>
    <t>Naprawa dachu, prawidłowe wyprowadzenie grup kominowych na dach</t>
  </si>
  <si>
    <t xml:space="preserve">wykonanie opinii w zakresie ochrony p.poż  w budynku hotelu </t>
  </si>
  <si>
    <t>Wymiana drzwi przejściowych Szkoła - Basen (zalecenia Straży Pożarnej)</t>
  </si>
  <si>
    <t>Dotacje otrzymane z funduszy celowych na finansowanie lub dofinansowanie kosztów realizacji inwestycji i zakupów inwestycyjnych jednostek sektora finansów publicznych</t>
  </si>
  <si>
    <t>6260</t>
  </si>
  <si>
    <t>Działalność usługowa</t>
  </si>
  <si>
    <t>Opracowania geodezyjne i kartograficzne</t>
  </si>
  <si>
    <t>71014</t>
  </si>
  <si>
    <t>Gospodarka komunalna i ochrona środowiska</t>
  </si>
  <si>
    <t xml:space="preserve">Gospodarka odpadami </t>
  </si>
  <si>
    <t>Ochrona zdrowia</t>
  </si>
  <si>
    <t>Szpitale ogólne</t>
  </si>
  <si>
    <t>6610</t>
  </si>
  <si>
    <t xml:space="preserve">Dotacje celowe otrzymane z gminy na inwestycje i zakupy inwestycyjne realizowane na podstawie porozumień (umów) między jednostkami samorządu terytorialnego </t>
  </si>
  <si>
    <t>90002</t>
  </si>
  <si>
    <t>700</t>
  </si>
  <si>
    <t>70005</t>
  </si>
  <si>
    <t>Gospodarka gruntami i nieruchomościami</t>
  </si>
  <si>
    <t>Wykup kotłowni w byłym hotelu CISY w Nowogardzie</t>
  </si>
  <si>
    <t>Wykup kotłowni w budynku po byłej siedzibie POLICJI w Goleniowie</t>
  </si>
  <si>
    <t>Przebudowa parkingu przy Starostwie Powiatowym w Goleniowie wraz z wymianą bramy wjazdowej i wykonaniem nowego ogrodzenia</t>
  </si>
  <si>
    <t>85202</t>
  </si>
  <si>
    <t>Domy pomocy społecznej</t>
  </si>
  <si>
    <t>DPS w Nowogardzie</t>
  </si>
  <si>
    <t>Naprawa szkód poinwestycyjnych w DPS w Nowogardzie</t>
  </si>
  <si>
    <t xml:space="preserve">Pozostała działalność </t>
  </si>
  <si>
    <t>2008</t>
  </si>
  <si>
    <t>Dotacje rozwojowe oraz środki na finansowanie Wspólnej Polityki Rolnej</t>
  </si>
  <si>
    <t>2009</t>
  </si>
  <si>
    <t>ZMNIEJSZENIE PLANOWANYCH KWOT DOCHODÓW W BUDŻECIE POWIATU GOLENIOWSKIEGO NA 2009 R.</t>
  </si>
  <si>
    <t>Zmniejszenie dochodów               (w złotych)</t>
  </si>
  <si>
    <t>85395</t>
  </si>
  <si>
    <t>Limity wydatków 
Powiatu Goleniowskiego
na projekty planowane do realizacji w ramach poszczególnych programów operacyjnych w latach 2009 i kolejnych</t>
  </si>
  <si>
    <t>Rozdz.</t>
  </si>
  <si>
    <t>Nazwa programu</t>
  </si>
  <si>
    <t>Nazwa projektu</t>
  </si>
  <si>
    <t>Lata realizacji projektu</t>
  </si>
  <si>
    <t>Wartość całkowita projektu
(w zł)</t>
  </si>
  <si>
    <t>Koszty kwalifikowane w ramach projektu
(w zł)</t>
  </si>
  <si>
    <t>Źródła finansowania w odniesieniu do kosztów kwalifikowanych</t>
  </si>
  <si>
    <t>Planowane płatności w latach w ramach projektu</t>
  </si>
  <si>
    <t>2009 r.</t>
  </si>
  <si>
    <t>2010 r.</t>
  </si>
  <si>
    <t>2011 r.</t>
  </si>
  <si>
    <t>po roku
2011</t>
  </si>
  <si>
    <t>Program Operacyjny Kapitał Ludzki</t>
  </si>
  <si>
    <t>Wyrównywanie szans edukacyjnych i zapewnienie wysokiej jakości uslug edukacyjnych świadczonych w systemie oświaty</t>
  </si>
  <si>
    <t>2008-2009</t>
  </si>
  <si>
    <t>środki UE</t>
  </si>
  <si>
    <t>środki JST</t>
  </si>
  <si>
    <t>inne środki</t>
  </si>
  <si>
    <t xml:space="preserve">Rozwój wykształcenia i kompetencji w regionie </t>
  </si>
  <si>
    <t>Doradca zawodowy i pośrednik pracy w standardach unijnych</t>
  </si>
  <si>
    <t>2008-2010</t>
  </si>
  <si>
    <t>Rozwój i upowszechnianie aktywnej intergracji społecznej w Powiecie Goleniowskim</t>
  </si>
  <si>
    <t>Plan przychodów i wydatków 
rachunków dochodów własnych jednostek budżetowych w 2009 r.</t>
  </si>
  <si>
    <t>Stan środków obrotowych na początek roku</t>
  </si>
  <si>
    <t>Przychody</t>
  </si>
  <si>
    <t>Wydatki</t>
  </si>
  <si>
    <t>Stan środków obrotowych na koniec roku</t>
  </si>
  <si>
    <t>Rozliczenia
z budżetem
z tytułu wpłat nadwyżek środków za 2008 r.</t>
  </si>
  <si>
    <t>ogółem</t>
  </si>
  <si>
    <t>w tym: wpłata do budżetu</t>
  </si>
  <si>
    <t>dotacje
z budżetu</t>
  </si>
  <si>
    <t>na wydatki bieżące</t>
  </si>
  <si>
    <t>na inwestycje</t>
  </si>
  <si>
    <t>Rachunki dochodów własnych jednostek budżetowych</t>
  </si>
  <si>
    <t>1.Wielofunkcyjna Placówka Opiekuńczo - Wychowawcza w Mostach</t>
  </si>
  <si>
    <t>2. Zespół Szkół Ponadgimnazjalnych w Nowogardzie</t>
  </si>
  <si>
    <t>3.Poradnia Psychologiczno Pedagogiczna w Goleniowie</t>
  </si>
  <si>
    <t>4.Dom Pomocy Społecznej w Nowogardzie</t>
  </si>
  <si>
    <t>5. Zespół Szkół Ponadgimnazjalnych w Goleniowie</t>
  </si>
  <si>
    <t>Plan przychodów i wydatków 
Powiatowego Funduszu Gospodarki Zasobem Geodezyjnym i Kartograficznym
Powiatu Goleniowskiego w 2009 r.</t>
  </si>
  <si>
    <t>Dział 710   Rozdział 71030</t>
  </si>
  <si>
    <t>I.</t>
  </si>
  <si>
    <t>x</t>
  </si>
  <si>
    <t>II.</t>
  </si>
  <si>
    <t>1.</t>
  </si>
  <si>
    <t>0830</t>
  </si>
  <si>
    <t>Wpływy z usług</t>
  </si>
  <si>
    <t>2.</t>
  </si>
  <si>
    <t>0920</t>
  </si>
  <si>
    <t xml:space="preserve">Pozostałe odsetki </t>
  </si>
  <si>
    <t>III.</t>
  </si>
  <si>
    <t xml:space="preserve">Dotacje przekazane z funduszy celowych na realizację zadań bieżących dla jednostek sektora finansów publicznych </t>
  </si>
  <si>
    <t xml:space="preserve">Przelewy redystrybucyjne </t>
  </si>
  <si>
    <t xml:space="preserve">Zakup materiałów i wyposażenia </t>
  </si>
  <si>
    <t xml:space="preserve">Zakup usług pozostałych </t>
  </si>
  <si>
    <t xml:space="preserve">Szkolenia pracowników niebędących członkami korpusu służby cywilnej </t>
  </si>
  <si>
    <t xml:space="preserve">Zakup akcesoriów komputerowych, w tym programów i licencji </t>
  </si>
  <si>
    <t xml:space="preserve">Wydatki na zakupy inwestycyjne funduszy celowych </t>
  </si>
  <si>
    <t>IV.</t>
  </si>
  <si>
    <t>(* w przypadku przejęcia zadania na podstawie porozumienia z powiatem)</t>
  </si>
  <si>
    <t>Dotacje celowe
udzielone z budżetu Powiatu Goleniowskiego
na zadania własne powiatu realizowane przez podmioty należące
do sektora finansów publicznych w 2009 r.</t>
  </si>
  <si>
    <t>Nazwa zadania</t>
  </si>
  <si>
    <t xml:space="preserve">Kwota dotacji </t>
  </si>
  <si>
    <t>Utrzymanie dróg powiatowych w granicach miast z tego:</t>
  </si>
  <si>
    <t>Gmina Goleniów</t>
  </si>
  <si>
    <t>Gmina Nowogard</t>
  </si>
  <si>
    <t>Gmina Maszewo</t>
  </si>
  <si>
    <t>Utrzymanie dzieci przebywających w placówkach opiekuńczo-wychowawczych z tego:</t>
  </si>
  <si>
    <t>Miasto Szczecin</t>
  </si>
  <si>
    <t>Powiat Stargardzki</t>
  </si>
  <si>
    <t>Powiat Kamieński</t>
  </si>
  <si>
    <t>Powiat Sieradzki</t>
  </si>
  <si>
    <t>Utrzymanie dzieci przebywających w rodzinach zastępczych</t>
  </si>
  <si>
    <t>Powiat Myśliborski</t>
  </si>
  <si>
    <t>Powiat Gryficki</t>
  </si>
  <si>
    <t>Miasto Koszalin</t>
  </si>
  <si>
    <t>Powiat Toruński</t>
  </si>
  <si>
    <t>Realizację projektów systemowych POKL realizowanych w partnerstwie</t>
  </si>
  <si>
    <t>Gmina Osina</t>
  </si>
  <si>
    <t>Gmina Przybiernów</t>
  </si>
  <si>
    <t>Gmina Stepnica</t>
  </si>
  <si>
    <t>KULTURA I OCHRONA DZIEDZICTWA NARODOWEGO</t>
  </si>
  <si>
    <t>Realizację zadań powiatowej biblioteki publicznej na obszarze Powiatu Goleniowskiego</t>
  </si>
  <si>
    <t>Termomodernizacja budynku ZSP w Nowogardzie wraz z wymianą stolarki okiennej</t>
  </si>
  <si>
    <t>Geodeta Powiatowy</t>
  </si>
  <si>
    <t>Pozyskanie i Dystrybucja Informacji o budynkach na terenie województwa zachodniopomorskiego</t>
  </si>
  <si>
    <t>Regionalny Program Województwa Zachodniopomorskiego na lata 2007-2013</t>
  </si>
  <si>
    <t>Utworzenie Centrum Nauki Zawodu - wyposażenie  w ZSZ w Goleniowie dwóch pracowni w sprzęt do praktycznej nauki zawodu (technik hotelarstwa, technik informatyk)</t>
  </si>
  <si>
    <t>Modernizacja warsztatu pracy ucznia i nauczyciela w ZSP w Nowogardzie</t>
  </si>
  <si>
    <t>3.</t>
  </si>
  <si>
    <t>2960</t>
  </si>
  <si>
    <t>Dotacje przekazane z funduszy celowych na finansowanie lub dofinansowanie kosztów realizacji inwestycji i zakupów inwestycyjnych jednostek sektora finansów publicznych</t>
  </si>
  <si>
    <t>Załącznik Nr 4</t>
  </si>
  <si>
    <t>92195</t>
  </si>
  <si>
    <t>75019</t>
  </si>
  <si>
    <t>Rady powiatów</t>
  </si>
  <si>
    <t>GOSPODARKA MIESZKANIOWA</t>
  </si>
  <si>
    <t>0970</t>
  </si>
  <si>
    <t xml:space="preserve">Wpływy z różnych dochodów </t>
  </si>
  <si>
    <t>0580</t>
  </si>
  <si>
    <t xml:space="preserve">Grzywny i inne kary pieniężne od osób prawnych i innych jednostek organizacyjnych </t>
  </si>
  <si>
    <t>Edukacyjna opieka wychowawcza</t>
  </si>
  <si>
    <t xml:space="preserve">Pomoc materialna dla uczniów </t>
  </si>
  <si>
    <t>85415</t>
  </si>
  <si>
    <t>Kwota dotacji</t>
  </si>
  <si>
    <t>Realizacja programu pt. "Opieka nad dziećmi i młodzieżą z wadą słuchu"</t>
  </si>
  <si>
    <t>EDUKACYJNA OPIEKA WYCHOWAWCZA</t>
  </si>
  <si>
    <t>Realizacja programu w zakresie pomocy dziecku i rodzinie w środowisku lokalnym pt. "Nie do domów dziecka, lecz z rodziną - program systemowego wsparcia rodziny w sytuacji kryzysowej"</t>
  </si>
  <si>
    <t>Dofinansowanie prac remontowych i konserwatorskich obiektów zabytkowych znajdujących się na  terenie Powiatu Goleniowskiego</t>
  </si>
  <si>
    <t>Dofinansowanie zadań sportowych o charakterze ponadgminnym</t>
  </si>
  <si>
    <t>(* kol. 4 do wykorzystania fakultatywnego)</t>
  </si>
  <si>
    <t>Wyrównanie szans edukacyjnych poprzez programy stypendialne</t>
  </si>
  <si>
    <t>926</t>
  </si>
  <si>
    <t>Europejski Fundusz Społeczny Zintregrowany Program Operacyjny Rozwoju Regionalnego 2004-2006</t>
  </si>
  <si>
    <t>Wyrównywanie szans edukacyjnych przez programy stypendialne -"Stypendia dla uczniów z terenów wiejskich  Powiatu Goleniowskiego w roku szkolnym 2008/2009</t>
  </si>
  <si>
    <t>Modernizacja dróg powiatowych na odcinku 25 km</t>
  </si>
  <si>
    <t>Dotacje celowe
udzielone z budżetu Powiatu Goleniowskiego na zadania własne powiatu realizowane przez podmioty 
nienależące do sektora finansów publicznych w 2009 r.</t>
  </si>
  <si>
    <t>2888</t>
  </si>
  <si>
    <t>Dotacja celowa otrzymana przez jednostkę samorządu terytorialnego od innej jednostki samorządu terytorialnego będącej instytucją wdrażającą na zadania bieżące realizowane na podstawie porozumień (umów)</t>
  </si>
  <si>
    <t>2889</t>
  </si>
  <si>
    <t>za czniki do projektu UR maj.xls — raport zgodności</t>
  </si>
  <si>
    <t>Uruchom na: 2009-05-29 11:08</t>
  </si>
  <si>
    <t>Następujące funkcje w tym skoroszycie nie są obsługiwane przez wcześniejsze wersje programu Excel. Funkcje te mogą zostać utracone lub ograniczone w przypadku zapisania tego skoroszytu we wcześniejszym formacie pliku.</t>
  </si>
  <si>
    <t>Nieznaczna utrata wierności danych</t>
  </si>
  <si>
    <t>Liczba wystąpień</t>
  </si>
  <si>
    <t>Niektóre formuły w tym skoroszycie są połączone z innymi skoroszytami, które są zamknięte. Gdy te formuły będą ponownie obliczane we wcześniejszych wersjach programu Excel bez otwierania połączonych skoroszytów, znaki przekraczające limit 255 znaków nie zostaną zwrócone.</t>
  </si>
  <si>
    <t>'11'!F7</t>
  </si>
  <si>
    <t>'11'!F12</t>
  </si>
  <si>
    <t>'11'!F14</t>
  </si>
  <si>
    <t>'11'!F16</t>
  </si>
  <si>
    <t>do Uchwały nr XXV/262/09</t>
  </si>
  <si>
    <t xml:space="preserve">z dnia 28 maja 2009r. </t>
  </si>
  <si>
    <t>z dnia 28 maja 2009r.</t>
  </si>
  <si>
    <t xml:space="preserve">Załącznik Nr 9
do uchwały nr XXV/262/09
Rady Powiatu w Goleniowie
z dnia 28 maja 2009r. </t>
  </si>
  <si>
    <t xml:space="preserve">Załacznik Nr 10
do uchwały nr XXV/262/09 
Rady Powiatu w Goleniowie
z dnia 28 maja 2009r. </t>
  </si>
  <si>
    <t>Załącznik Nr 5
do uchwały nr XXV/262/09 
Rady Powiatu w Goleniowie
z dnia 28 maja 2009 r.</t>
  </si>
  <si>
    <t xml:space="preserve">Załącznik Nr 6
do uchwały nr XXV/262/09 
Rady Powiatu w Goleniowie
z dnia 28 maja 2009r. </t>
  </si>
  <si>
    <t xml:space="preserve">Załącznik Nr 7
do uchwały nr XXV/262/09
Rady Powiatu w Goleniowie
z dnia 28 maja 2009r. </t>
  </si>
  <si>
    <t xml:space="preserve">Załącznik Nr 8
do uchwały nr XXV/262/09
Rady Powiatu                             w Goleniowie
z dnia 28 maja 2009r. </t>
  </si>
  <si>
    <t xml:space="preserve">Załącznik Nr 11
do uchwały nr XXV/262/09 
Rady Powiatu                                      w Goleniowie
z dnia 28 maja 2009r. 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</si>
</sst>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57">
    <font>
      <sz val="10"/>
      <name val="Arial CE"/>
      <charset val="238"/>
    </font>
    <font>
      <sz val="10"/>
      <name val="Arial CE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i/>
      <sz val="10"/>
      <name val="Arial CE"/>
      <family val="2"/>
      <charset val="238"/>
    </font>
    <font>
      <b/>
      <sz val="14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u/>
      <sz val="10"/>
      <color indexed="12"/>
      <name val="Arial CE"/>
      <charset val="238"/>
    </font>
    <font>
      <b/>
      <sz val="14"/>
      <name val="Arial CE"/>
      <charset val="238"/>
    </font>
    <font>
      <b/>
      <sz val="12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0"/>
      <color indexed="10"/>
      <name val="Arial CE"/>
      <charset val="238"/>
    </font>
    <font>
      <sz val="10"/>
      <color indexed="10"/>
      <name val="Arial CE"/>
      <family val="2"/>
      <charset val="238"/>
    </font>
    <font>
      <sz val="10"/>
      <name val="Arial"/>
      <charset val="238"/>
    </font>
    <font>
      <sz val="9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Times New Roman CE"/>
      <charset val="238"/>
    </font>
    <font>
      <sz val="8"/>
      <name val="Arial CE"/>
      <charset val="238"/>
    </font>
    <font>
      <i/>
      <u/>
      <sz val="8"/>
      <name val="Arial CE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sz val="12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0"/>
      <name val="Arial CE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0"/>
      <name val="Times New Roman CE"/>
      <family val="1"/>
      <charset val="238"/>
    </font>
    <font>
      <b/>
      <sz val="12"/>
      <name val="Times New Roman CE"/>
      <charset val="238"/>
    </font>
    <font>
      <b/>
      <sz val="11"/>
      <name val="Arial CE"/>
      <family val="2"/>
      <charset val="238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b/>
      <sz val="13"/>
      <name val="Arial CE"/>
      <family val="2"/>
      <charset val="238"/>
    </font>
    <font>
      <i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8"/>
      <name val="Arial CE"/>
      <charset val="238"/>
    </font>
    <font>
      <b/>
      <i/>
      <sz val="10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31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55">
    <xf numFmtId="0" fontId="0" fillId="0" borderId="0"/>
    <xf numFmtId="0" fontId="20" fillId="2" borderId="0" applyNumberFormat="0" applyBorder="0" applyAlignment="0" applyProtection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8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2" applyNumberFormat="0" applyAlignment="0" applyProtection="0"/>
    <xf numFmtId="0" fontId="24" fillId="4" borderId="0" applyNumberFormat="0" applyBorder="0" applyAlignment="0" applyProtection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25" fillId="0" borderId="3" applyNumberFormat="0" applyFill="0" applyAlignment="0" applyProtection="0"/>
    <xf numFmtId="0" fontId="26" fillId="21" borderId="4" applyNumberFormat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29" fillId="0" borderId="0" applyNumberFormat="0" applyFill="0" applyBorder="0" applyAlignment="0" applyProtection="0"/>
    <xf numFmtId="0" fontId="30" fillId="22" borderId="0" applyNumberFormat="0" applyBorder="0" applyAlignment="0" applyProtection="0"/>
    <xf numFmtId="0" fontId="20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31" fillId="20" borderId="1" applyNumberFormat="0" applyAlignment="0" applyProtection="0"/>
    <xf numFmtId="0" fontId="32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36" fillId="3" borderId="0" applyNumberFormat="0" applyBorder="0" applyAlignment="0" applyProtection="0"/>
  </cellStyleXfs>
  <cellXfs count="430">
    <xf numFmtId="0" fontId="0" fillId="0" borderId="0" xfId="0"/>
    <xf numFmtId="3" fontId="1" fillId="0" borderId="0" xfId="0" applyNumberFormat="1" applyFont="1"/>
    <xf numFmtId="3" fontId="7" fillId="0" borderId="0" xfId="0" applyNumberFormat="1" applyFont="1" applyAlignment="1">
      <alignment horizontal="left"/>
    </xf>
    <xf numFmtId="3" fontId="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3" fontId="6" fillId="0" borderId="0" xfId="0" applyNumberFormat="1" applyFont="1"/>
    <xf numFmtId="3" fontId="6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top"/>
    </xf>
    <xf numFmtId="49" fontId="3" fillId="24" borderId="10" xfId="0" applyNumberFormat="1" applyFont="1" applyFill="1" applyBorder="1" applyAlignment="1">
      <alignment horizontal="left" vertical="top"/>
    </xf>
    <xf numFmtId="3" fontId="6" fillId="0" borderId="10" xfId="0" applyNumberFormat="1" applyFont="1" applyBorder="1" applyAlignment="1">
      <alignment horizontal="center" vertical="center" wrapText="1" shrinkToFit="1"/>
    </xf>
    <xf numFmtId="1" fontId="6" fillId="0" borderId="10" xfId="0" applyNumberFormat="1" applyFont="1" applyBorder="1" applyAlignment="1">
      <alignment horizontal="center" vertical="center" wrapText="1" shrinkToFit="1"/>
    </xf>
    <xf numFmtId="3" fontId="3" fillId="25" borderId="10" xfId="0" applyNumberFormat="1" applyFont="1" applyFill="1" applyBorder="1" applyAlignment="1">
      <alignment horizontal="center" vertical="center"/>
    </xf>
    <xf numFmtId="1" fontId="6" fillId="25" borderId="10" xfId="0" applyNumberFormat="1" applyFont="1" applyFill="1" applyBorder="1" applyAlignment="1">
      <alignment horizontal="center" vertical="center"/>
    </xf>
    <xf numFmtId="3" fontId="2" fillId="25" borderId="10" xfId="0" applyNumberFormat="1" applyFont="1" applyFill="1" applyBorder="1"/>
    <xf numFmtId="3" fontId="6" fillId="0" borderId="10" xfId="0" applyNumberFormat="1" applyFont="1" applyBorder="1"/>
    <xf numFmtId="1" fontId="4" fillId="24" borderId="10" xfId="0" applyNumberFormat="1" applyFont="1" applyFill="1" applyBorder="1" applyAlignment="1">
      <alignment horizontal="center" vertical="top"/>
    </xf>
    <xf numFmtId="3" fontId="10" fillId="25" borderId="10" xfId="0" applyNumberFormat="1" applyFont="1" applyFill="1" applyBorder="1" applyAlignment="1"/>
    <xf numFmtId="3" fontId="6" fillId="24" borderId="10" xfId="0" applyNumberFormat="1" applyFont="1" applyFill="1" applyBorder="1" applyAlignment="1">
      <alignment horizontal="center" vertical="top"/>
    </xf>
    <xf numFmtId="49" fontId="12" fillId="24" borderId="10" xfId="0" applyNumberFormat="1" applyFont="1" applyFill="1" applyBorder="1" applyAlignment="1">
      <alignment horizontal="center" vertical="top"/>
    </xf>
    <xf numFmtId="3" fontId="11" fillId="24" borderId="10" xfId="0" applyNumberFormat="1" applyFont="1" applyFill="1" applyBorder="1" applyAlignment="1"/>
    <xf numFmtId="0" fontId="12" fillId="0" borderId="10" xfId="0" applyFont="1" applyBorder="1" applyAlignment="1">
      <alignment horizontal="center" vertical="top"/>
    </xf>
    <xf numFmtId="3" fontId="11" fillId="24" borderId="10" xfId="0" applyNumberFormat="1" applyFont="1" applyFill="1" applyBorder="1"/>
    <xf numFmtId="0" fontId="11" fillId="24" borderId="10" xfId="0" applyFont="1" applyFill="1" applyBorder="1" applyAlignment="1">
      <alignment horizontal="center" vertical="top"/>
    </xf>
    <xf numFmtId="49" fontId="1" fillId="24" borderId="10" xfId="0" applyNumberFormat="1" applyFont="1" applyFill="1" applyBorder="1" applyAlignment="1">
      <alignment horizontal="center" vertical="top"/>
    </xf>
    <xf numFmtId="49" fontId="1" fillId="0" borderId="10" xfId="0" applyNumberFormat="1" applyFont="1" applyFill="1" applyBorder="1" applyAlignment="1">
      <alignment horizontal="center" vertical="top"/>
    </xf>
    <xf numFmtId="3" fontId="0" fillId="0" borderId="0" xfId="0" applyNumberFormat="1"/>
    <xf numFmtId="3" fontId="1" fillId="0" borderId="10" xfId="0" applyNumberFormat="1" applyFont="1" applyFill="1" applyBorder="1"/>
    <xf numFmtId="3" fontId="14" fillId="0" borderId="0" xfId="0" applyNumberFormat="1" applyFont="1"/>
    <xf numFmtId="49" fontId="3" fillId="24" borderId="10" xfId="0" applyNumberFormat="1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wrapText="1"/>
    </xf>
    <xf numFmtId="0" fontId="1" fillId="0" borderId="12" xfId="0" applyFont="1" applyBorder="1" applyAlignment="1">
      <alignment horizontal="center" vertical="center" wrapText="1" shrinkToFit="1"/>
    </xf>
    <xf numFmtId="0" fontId="16" fillId="0" borderId="12" xfId="0" applyFont="1" applyBorder="1" applyAlignment="1">
      <alignment horizontal="center" vertical="center" wrapText="1" shrinkToFit="1"/>
    </xf>
    <xf numFmtId="0" fontId="17" fillId="0" borderId="12" xfId="0" applyFont="1" applyBorder="1" applyAlignment="1">
      <alignment horizontal="center" vertical="center" wrapText="1" shrinkToFit="1"/>
    </xf>
    <xf numFmtId="0" fontId="18" fillId="0" borderId="11" xfId="0" applyFont="1" applyFill="1" applyBorder="1" applyAlignment="1">
      <alignment horizontal="center" vertical="center" wrapText="1"/>
    </xf>
    <xf numFmtId="3" fontId="16" fillId="0" borderId="13" xfId="0" applyNumberFormat="1" applyFont="1" applyBorder="1" applyAlignment="1">
      <alignment horizontal="center" vertical="center" wrapText="1" shrinkToFit="1"/>
    </xf>
    <xf numFmtId="0" fontId="18" fillId="0" borderId="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10" fontId="1" fillId="0" borderId="0" xfId="0" applyNumberFormat="1" applyFont="1"/>
    <xf numFmtId="0" fontId="18" fillId="0" borderId="14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center" vertical="top"/>
    </xf>
    <xf numFmtId="0" fontId="39" fillId="0" borderId="0" xfId="0" applyFont="1" applyAlignment="1">
      <alignment horizontal="right"/>
    </xf>
    <xf numFmtId="0" fontId="3" fillId="26" borderId="10" xfId="0" applyFont="1" applyFill="1" applyBorder="1" applyAlignment="1">
      <alignment horizontal="center" vertical="center" wrapText="1"/>
    </xf>
    <xf numFmtId="0" fontId="38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3" fillId="26" borderId="10" xfId="0" applyFont="1" applyFill="1" applyBorder="1" applyAlignment="1">
      <alignment horizontal="center" vertical="center"/>
    </xf>
    <xf numFmtId="0" fontId="40" fillId="0" borderId="10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3" fontId="0" fillId="0" borderId="10" xfId="0" applyNumberFormat="1" applyBorder="1" applyAlignment="1">
      <alignment vertical="center"/>
    </xf>
    <xf numFmtId="3" fontId="11" fillId="0" borderId="10" xfId="0" applyNumberFormat="1" applyFont="1" applyBorder="1" applyAlignment="1">
      <alignment vertical="center"/>
    </xf>
    <xf numFmtId="0" fontId="1" fillId="0" borderId="0" xfId="45" applyFont="1" applyAlignment="1">
      <alignment vertical="top"/>
    </xf>
    <xf numFmtId="0" fontId="1" fillId="0" borderId="0" xfId="45" applyFont="1" applyAlignment="1">
      <alignment horizontal="center" vertical="top"/>
    </xf>
    <xf numFmtId="0" fontId="1" fillId="0" borderId="0" xfId="45" applyFont="1" applyAlignment="1">
      <alignment vertical="top" wrapText="1"/>
    </xf>
    <xf numFmtId="3" fontId="1" fillId="0" borderId="0" xfId="46" applyNumberFormat="1" applyFont="1"/>
    <xf numFmtId="0" fontId="1" fillId="0" borderId="0" xfId="45" applyFont="1"/>
    <xf numFmtId="3" fontId="1" fillId="0" borderId="0" xfId="46" applyNumberFormat="1" applyFont="1" applyAlignment="1">
      <alignment wrapText="1"/>
    </xf>
    <xf numFmtId="0" fontId="1" fillId="0" borderId="17" xfId="45" applyFont="1" applyBorder="1" applyAlignment="1">
      <alignment horizontal="center" vertical="top"/>
    </xf>
    <xf numFmtId="0" fontId="1" fillId="0" borderId="18" xfId="45" applyFont="1" applyBorder="1" applyAlignment="1">
      <alignment horizontal="center" vertical="top" wrapText="1"/>
    </xf>
    <xf numFmtId="3" fontId="1" fillId="0" borderId="17" xfId="45" applyNumberFormat="1" applyFont="1" applyBorder="1" applyAlignment="1">
      <alignment horizontal="center" vertical="top" wrapText="1"/>
    </xf>
    <xf numFmtId="0" fontId="1" fillId="0" borderId="0" xfId="45" applyFont="1" applyBorder="1" applyAlignment="1">
      <alignment horizontal="center" vertical="center"/>
    </xf>
    <xf numFmtId="49" fontId="3" fillId="26" borderId="10" xfId="45" applyNumberFormat="1" applyFont="1" applyFill="1" applyBorder="1" applyAlignment="1">
      <alignment horizontal="center"/>
    </xf>
    <xf numFmtId="0" fontId="3" fillId="26" borderId="10" xfId="45" applyFont="1" applyFill="1" applyBorder="1" applyAlignment="1">
      <alignment horizontal="left"/>
    </xf>
    <xf numFmtId="3" fontId="3" fillId="26" borderId="10" xfId="45" applyNumberFormat="1" applyFont="1" applyFill="1" applyBorder="1" applyAlignment="1">
      <alignment horizontal="right"/>
    </xf>
    <xf numFmtId="0" fontId="3" fillId="0" borderId="0" xfId="45" applyFont="1" applyBorder="1"/>
    <xf numFmtId="49" fontId="3" fillId="0" borderId="10" xfId="45" applyNumberFormat="1" applyFont="1" applyBorder="1" applyAlignment="1">
      <alignment horizontal="center"/>
    </xf>
    <xf numFmtId="0" fontId="3" fillId="0" borderId="10" xfId="45" applyFont="1" applyBorder="1" applyAlignment="1">
      <alignment horizontal="left" wrapText="1"/>
    </xf>
    <xf numFmtId="3" fontId="3" fillId="0" borderId="10" xfId="45" applyNumberFormat="1" applyFont="1" applyBorder="1" applyAlignment="1">
      <alignment horizontal="right"/>
    </xf>
    <xf numFmtId="0" fontId="1" fillId="0" borderId="0" xfId="45" applyFont="1" applyBorder="1"/>
    <xf numFmtId="3" fontId="1" fillId="0" borderId="0" xfId="45" applyNumberFormat="1" applyFont="1" applyBorder="1"/>
    <xf numFmtId="0" fontId="6" fillId="25" borderId="10" xfId="45" applyFont="1" applyFill="1" applyBorder="1" applyAlignment="1">
      <alignment vertical="top" wrapText="1"/>
    </xf>
    <xf numFmtId="3" fontId="6" fillId="25" borderId="10" xfId="45" applyNumberFormat="1" applyFont="1" applyFill="1" applyBorder="1" applyAlignment="1">
      <alignment horizontal="right"/>
    </xf>
    <xf numFmtId="0" fontId="6" fillId="0" borderId="13" xfId="45" applyFont="1" applyFill="1" applyBorder="1" applyAlignment="1">
      <alignment vertical="top" wrapText="1"/>
    </xf>
    <xf numFmtId="3" fontId="6" fillId="0" borderId="12" xfId="45" applyNumberFormat="1" applyFont="1" applyFill="1" applyBorder="1" applyAlignment="1">
      <alignment horizontal="right"/>
    </xf>
    <xf numFmtId="3" fontId="6" fillId="0" borderId="10" xfId="45" applyNumberFormat="1" applyFont="1" applyFill="1" applyBorder="1" applyAlignment="1">
      <alignment horizontal="right"/>
    </xf>
    <xf numFmtId="0" fontId="6" fillId="0" borderId="19" xfId="45" applyFont="1" applyFill="1" applyBorder="1" applyAlignment="1">
      <alignment vertical="top" wrapText="1"/>
    </xf>
    <xf numFmtId="3" fontId="1" fillId="0" borderId="0" xfId="45" applyNumberFormat="1" applyFont="1" applyBorder="1" applyAlignment="1"/>
    <xf numFmtId="49" fontId="3" fillId="26" borderId="19" xfId="45" applyNumberFormat="1" applyFont="1" applyFill="1" applyBorder="1" applyAlignment="1">
      <alignment vertical="top"/>
    </xf>
    <xf numFmtId="49" fontId="3" fillId="26" borderId="10" xfId="45" applyNumberFormat="1" applyFont="1" applyFill="1" applyBorder="1" applyAlignment="1">
      <alignment horizontal="center" vertical="top"/>
    </xf>
    <xf numFmtId="0" fontId="3" fillId="26" borderId="19" xfId="45" applyFont="1" applyFill="1" applyBorder="1" applyAlignment="1">
      <alignment vertical="top" wrapText="1"/>
    </xf>
    <xf numFmtId="0" fontId="3" fillId="0" borderId="0" xfId="45" applyFont="1"/>
    <xf numFmtId="3" fontId="3" fillId="0" borderId="0" xfId="45" applyNumberFormat="1" applyFont="1" applyAlignment="1"/>
    <xf numFmtId="49" fontId="43" fillId="0" borderId="10" xfId="45" applyNumberFormat="1" applyFont="1" applyBorder="1" applyAlignment="1">
      <alignment horizontal="center" vertical="top"/>
    </xf>
    <xf numFmtId="0" fontId="43" fillId="0" borderId="19" xfId="45" applyFont="1" applyBorder="1" applyAlignment="1">
      <alignment vertical="top" wrapText="1"/>
    </xf>
    <xf numFmtId="3" fontId="43" fillId="0" borderId="10" xfId="45" applyNumberFormat="1" applyFont="1" applyBorder="1" applyAlignment="1">
      <alignment horizontal="right"/>
    </xf>
    <xf numFmtId="0" fontId="43" fillId="0" borderId="0" xfId="45" applyFont="1"/>
    <xf numFmtId="3" fontId="43" fillId="0" borderId="0" xfId="45" applyNumberFormat="1" applyFont="1" applyAlignment="1"/>
    <xf numFmtId="3" fontId="1" fillId="0" borderId="0" xfId="45" applyNumberFormat="1" applyFont="1" applyAlignment="1"/>
    <xf numFmtId="3" fontId="6" fillId="0" borderId="10" xfId="45" applyNumberFormat="1" applyFont="1" applyBorder="1" applyAlignment="1">
      <alignment horizontal="right"/>
    </xf>
    <xf numFmtId="0" fontId="6" fillId="0" borderId="0" xfId="45" applyFont="1"/>
    <xf numFmtId="3" fontId="6" fillId="0" borderId="0" xfId="45" applyNumberFormat="1" applyFont="1" applyAlignment="1"/>
    <xf numFmtId="0" fontId="45" fillId="26" borderId="10" xfId="47" applyFont="1" applyFill="1" applyBorder="1" applyAlignment="1">
      <alignment vertical="center" wrapText="1"/>
    </xf>
    <xf numFmtId="0" fontId="46" fillId="0" borderId="10" xfId="47" applyFont="1" applyBorder="1" applyAlignment="1">
      <alignment vertical="center" wrapText="1"/>
    </xf>
    <xf numFmtId="0" fontId="44" fillId="0" borderId="0" xfId="45" applyFont="1"/>
    <xf numFmtId="49" fontId="44" fillId="0" borderId="10" xfId="45" applyNumberFormat="1" applyFont="1" applyBorder="1" applyAlignment="1">
      <alignment horizontal="center"/>
    </xf>
    <xf numFmtId="0" fontId="44" fillId="0" borderId="19" xfId="45" applyFont="1" applyBorder="1" applyAlignment="1">
      <alignment horizontal="left"/>
    </xf>
    <xf numFmtId="3" fontId="44" fillId="0" borderId="10" xfId="45" applyNumberFormat="1" applyFont="1" applyBorder="1" applyAlignment="1">
      <alignment horizontal="right"/>
    </xf>
    <xf numFmtId="3" fontId="6" fillId="0" borderId="10" xfId="45" applyNumberFormat="1" applyFont="1" applyBorder="1" applyAlignment="1">
      <alignment horizontal="right" wrapText="1"/>
    </xf>
    <xf numFmtId="0" fontId="44" fillId="0" borderId="19" xfId="45" applyFont="1" applyFill="1" applyBorder="1" applyAlignment="1">
      <alignment horizontal="left"/>
    </xf>
    <xf numFmtId="3" fontId="44" fillId="0" borderId="10" xfId="45" applyNumberFormat="1" applyFont="1" applyFill="1" applyBorder="1" applyAlignment="1">
      <alignment horizontal="right"/>
    </xf>
    <xf numFmtId="49" fontId="47" fillId="26" borderId="10" xfId="46" applyNumberFormat="1" applyFont="1" applyFill="1" applyBorder="1" applyAlignment="1">
      <alignment vertical="center" wrapText="1"/>
    </xf>
    <xf numFmtId="0" fontId="6" fillId="25" borderId="19" xfId="45" applyFont="1" applyFill="1" applyBorder="1" applyAlignment="1">
      <alignment vertical="top" wrapText="1"/>
    </xf>
    <xf numFmtId="0" fontId="1" fillId="0" borderId="13" xfId="45" applyFont="1" applyBorder="1" applyAlignment="1">
      <alignment horizontal="left" wrapText="1"/>
    </xf>
    <xf numFmtId="3" fontId="6" fillId="0" borderId="12" xfId="45" applyNumberFormat="1" applyFont="1" applyBorder="1" applyAlignment="1">
      <alignment horizontal="right"/>
    </xf>
    <xf numFmtId="0" fontId="3" fillId="26" borderId="10" xfId="45" applyFont="1" applyFill="1" applyBorder="1" applyAlignment="1">
      <alignment horizontal="center"/>
    </xf>
    <xf numFmtId="0" fontId="3" fillId="26" borderId="10" xfId="45" applyFont="1" applyFill="1" applyBorder="1" applyAlignment="1">
      <alignment horizontal="left" wrapText="1"/>
    </xf>
    <xf numFmtId="49" fontId="43" fillId="0" borderId="17" xfId="45" applyNumberFormat="1" applyFont="1" applyBorder="1" applyAlignment="1">
      <alignment horizontal="center"/>
    </xf>
    <xf numFmtId="49" fontId="47" fillId="0" borderId="10" xfId="46" applyNumberFormat="1" applyFont="1" applyBorder="1" applyAlignment="1">
      <alignment vertical="center" wrapText="1"/>
    </xf>
    <xf numFmtId="3" fontId="43" fillId="0" borderId="17" xfId="45" applyNumberFormat="1" applyFont="1" applyBorder="1" applyAlignment="1">
      <alignment horizontal="right"/>
    </xf>
    <xf numFmtId="0" fontId="3" fillId="26" borderId="10" xfId="45" applyFont="1" applyFill="1" applyBorder="1" applyAlignment="1">
      <alignment vertical="top"/>
    </xf>
    <xf numFmtId="0" fontId="3" fillId="26" borderId="10" xfId="45" applyFont="1" applyFill="1" applyBorder="1" applyAlignment="1">
      <alignment horizontal="center" vertical="top"/>
    </xf>
    <xf numFmtId="0" fontId="3" fillId="26" borderId="10" xfId="45" applyFont="1" applyFill="1" applyBorder="1" applyAlignment="1">
      <alignment vertical="top" wrapText="1"/>
    </xf>
    <xf numFmtId="0" fontId="43" fillId="0" borderId="10" xfId="45" applyFont="1" applyBorder="1" applyAlignment="1">
      <alignment horizontal="center"/>
    </xf>
    <xf numFmtId="0" fontId="43" fillId="0" borderId="10" xfId="45" applyFont="1" applyBorder="1" applyAlignment="1">
      <alignment horizontal="left"/>
    </xf>
    <xf numFmtId="0" fontId="6" fillId="0" borderId="10" xfId="45" applyFont="1" applyFill="1" applyBorder="1" applyAlignment="1">
      <alignment vertical="top" wrapText="1"/>
    </xf>
    <xf numFmtId="3" fontId="10" fillId="0" borderId="10" xfId="45" applyNumberFormat="1" applyFont="1" applyBorder="1" applyAlignment="1">
      <alignment horizontal="right"/>
    </xf>
    <xf numFmtId="3" fontId="1" fillId="0" borderId="0" xfId="45" applyNumberFormat="1" applyFont="1" applyAlignment="1">
      <alignment horizontal="right"/>
    </xf>
    <xf numFmtId="0" fontId="42" fillId="0" borderId="0" xfId="0" applyFont="1" applyAlignment="1">
      <alignment vertical="top"/>
    </xf>
    <xf numFmtId="3" fontId="0" fillId="0" borderId="0" xfId="0" applyNumberFormat="1" applyAlignment="1">
      <alignment vertical="center"/>
    </xf>
    <xf numFmtId="49" fontId="1" fillId="0" borderId="11" xfId="0" applyNumberFormat="1" applyFont="1" applyFill="1" applyBorder="1" applyAlignment="1">
      <alignment horizontal="center" vertical="top"/>
    </xf>
    <xf numFmtId="49" fontId="12" fillId="0" borderId="11" xfId="44" applyNumberFormat="1" applyFont="1" applyFill="1" applyBorder="1" applyAlignment="1">
      <alignment horizontal="center" vertical="justify"/>
    </xf>
    <xf numFmtId="0" fontId="12" fillId="0" borderId="11" xfId="44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49" fontId="1" fillId="0" borderId="0" xfId="44" applyNumberFormat="1" applyFont="1" applyFill="1" applyBorder="1" applyAlignment="1">
      <alignment horizontal="center" vertical="justify"/>
    </xf>
    <xf numFmtId="49" fontId="1" fillId="0" borderId="0" xfId="0" applyNumberFormat="1" applyFont="1" applyFill="1" applyBorder="1" applyAlignment="1">
      <alignment horizontal="center" vertical="top"/>
    </xf>
    <xf numFmtId="3" fontId="6" fillId="0" borderId="10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41" fillId="26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top"/>
    </xf>
    <xf numFmtId="49" fontId="11" fillId="0" borderId="10" xfId="0" applyNumberFormat="1" applyFont="1" applyFill="1" applyBorder="1" applyAlignment="1">
      <alignment horizontal="center" vertical="top"/>
    </xf>
    <xf numFmtId="0" fontId="1" fillId="0" borderId="17" xfId="0" applyFont="1" applyFill="1" applyBorder="1" applyAlignment="1">
      <alignment vertical="top"/>
    </xf>
    <xf numFmtId="49" fontId="1" fillId="0" borderId="10" xfId="0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3" fontId="0" fillId="0" borderId="10" xfId="0" applyNumberFormat="1" applyBorder="1" applyAlignment="1">
      <alignment horizontal="right"/>
    </xf>
    <xf numFmtId="0" fontId="1" fillId="0" borderId="20" xfId="0" applyFont="1" applyFill="1" applyBorder="1" applyAlignment="1">
      <alignment vertical="top"/>
    </xf>
    <xf numFmtId="3" fontId="49" fillId="0" borderId="21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10" xfId="0" applyFont="1" applyBorder="1" applyAlignment="1">
      <alignment horizontal="center"/>
    </xf>
    <xf numFmtId="3" fontId="11" fillId="0" borderId="10" xfId="0" applyNumberFormat="1" applyFont="1" applyBorder="1" applyAlignment="1">
      <alignment horizontal="right"/>
    </xf>
    <xf numFmtId="3" fontId="6" fillId="0" borderId="0" xfId="45" applyNumberFormat="1" applyFont="1"/>
    <xf numFmtId="0" fontId="6" fillId="25" borderId="12" xfId="45" applyFont="1" applyFill="1" applyBorder="1" applyAlignment="1">
      <alignment vertical="top" wrapText="1"/>
    </xf>
    <xf numFmtId="3" fontId="6" fillId="25" borderId="12" xfId="45" applyNumberFormat="1" applyFont="1" applyFill="1" applyBorder="1" applyAlignment="1">
      <alignment horizontal="right"/>
    </xf>
    <xf numFmtId="3" fontId="3" fillId="0" borderId="10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top"/>
    </xf>
    <xf numFmtId="3" fontId="1" fillId="0" borderId="0" xfId="45" applyNumberFormat="1" applyFont="1"/>
    <xf numFmtId="3" fontId="3" fillId="0" borderId="0" xfId="45" applyNumberFormat="1" applyFont="1" applyBorder="1"/>
    <xf numFmtId="3" fontId="6" fillId="0" borderId="18" xfId="0" applyNumberFormat="1" applyFont="1" applyFill="1" applyBorder="1" applyAlignment="1">
      <alignment horizontal="center" vertical="top"/>
    </xf>
    <xf numFmtId="49" fontId="6" fillId="0" borderId="17" xfId="45" applyNumberFormat="1" applyFont="1" applyBorder="1" applyAlignment="1">
      <alignment horizontal="center"/>
    </xf>
    <xf numFmtId="49" fontId="12" fillId="0" borderId="22" xfId="44" applyNumberFormat="1" applyFont="1" applyFill="1" applyBorder="1" applyAlignment="1">
      <alignment horizontal="center" vertical="justify"/>
    </xf>
    <xf numFmtId="49" fontId="12" fillId="0" borderId="23" xfId="44" applyNumberFormat="1" applyFont="1" applyFill="1" applyBorder="1" applyAlignment="1">
      <alignment horizontal="center" vertical="justify"/>
    </xf>
    <xf numFmtId="3" fontId="1" fillId="0" borderId="17" xfId="0" applyNumberFormat="1" applyFont="1" applyFill="1" applyBorder="1"/>
    <xf numFmtId="49" fontId="12" fillId="0" borderId="24" xfId="44" applyNumberFormat="1" applyFont="1" applyFill="1" applyBorder="1" applyAlignment="1">
      <alignment horizontal="center" vertical="justify"/>
    </xf>
    <xf numFmtId="0" fontId="12" fillId="0" borderId="24" xfId="44" applyFont="1" applyFill="1" applyBorder="1" applyAlignment="1">
      <alignment horizontal="left" vertical="top" wrapText="1"/>
    </xf>
    <xf numFmtId="49" fontId="12" fillId="0" borderId="10" xfId="44" applyNumberFormat="1" applyFont="1" applyFill="1" applyBorder="1" applyAlignment="1">
      <alignment horizontal="center" vertical="justify"/>
    </xf>
    <xf numFmtId="0" fontId="12" fillId="0" borderId="10" xfId="44" applyFont="1" applyFill="1" applyBorder="1" applyAlignment="1">
      <alignment horizontal="left" vertical="top" wrapText="1"/>
    </xf>
    <xf numFmtId="49" fontId="1" fillId="0" borderId="10" xfId="44" applyNumberFormat="1" applyFont="1" applyFill="1" applyBorder="1" applyAlignment="1">
      <alignment horizontal="center" vertical="justify"/>
    </xf>
    <xf numFmtId="49" fontId="13" fillId="0" borderId="19" xfId="0" applyNumberFormat="1" applyFont="1" applyFill="1" applyBorder="1" applyAlignment="1">
      <alignment horizontal="center" vertical="top"/>
    </xf>
    <xf numFmtId="3" fontId="12" fillId="0" borderId="10" xfId="0" applyNumberFormat="1" applyFont="1" applyBorder="1"/>
    <xf numFmtId="0" fontId="10" fillId="0" borderId="10" xfId="0" applyFont="1" applyFill="1" applyBorder="1" applyAlignment="1">
      <alignment horizontal="center"/>
    </xf>
    <xf numFmtId="49" fontId="13" fillId="0" borderId="17" xfId="0" applyNumberFormat="1" applyFont="1" applyFill="1" applyBorder="1" applyAlignment="1">
      <alignment horizontal="center" vertical="top"/>
    </xf>
    <xf numFmtId="0" fontId="50" fillId="0" borderId="10" xfId="0" applyFont="1" applyBorder="1"/>
    <xf numFmtId="0" fontId="1" fillId="0" borderId="10" xfId="44" applyFont="1" applyFill="1" applyBorder="1" applyAlignment="1">
      <alignment horizontal="left" vertical="top" wrapText="1"/>
    </xf>
    <xf numFmtId="3" fontId="12" fillId="0" borderId="12" xfId="0" applyNumberFormat="1" applyFont="1" applyBorder="1"/>
    <xf numFmtId="0" fontId="11" fillId="0" borderId="19" xfId="45" applyFont="1" applyFill="1" applyBorder="1" applyAlignment="1">
      <alignment vertical="top" wrapText="1"/>
    </xf>
    <xf numFmtId="3" fontId="11" fillId="0" borderId="10" xfId="45" applyNumberFormat="1" applyFont="1" applyFill="1" applyBorder="1" applyAlignment="1">
      <alignment horizontal="right"/>
    </xf>
    <xf numFmtId="3" fontId="6" fillId="0" borderId="12" xfId="45" applyNumberFormat="1" applyFont="1" applyBorder="1" applyAlignment="1">
      <alignment horizontal="right" wrapText="1"/>
    </xf>
    <xf numFmtId="0" fontId="51" fillId="0" borderId="0" xfId="0" applyFont="1" applyBorder="1"/>
    <xf numFmtId="3" fontId="1" fillId="0" borderId="10" xfId="0" applyNumberFormat="1" applyFont="1" applyBorder="1"/>
    <xf numFmtId="0" fontId="1" fillId="0" borderId="16" xfId="0" applyFont="1" applyFill="1" applyBorder="1" applyAlignment="1">
      <alignment horizontal="left" vertical="top" wrapText="1"/>
    </xf>
    <xf numFmtId="49" fontId="13" fillId="0" borderId="25" xfId="0" applyNumberFormat="1" applyFont="1" applyFill="1" applyBorder="1" applyAlignment="1">
      <alignment horizontal="center" vertical="top"/>
    </xf>
    <xf numFmtId="49" fontId="13" fillId="0" borderId="26" xfId="0" applyNumberFormat="1" applyFont="1" applyFill="1" applyBorder="1" applyAlignment="1">
      <alignment horizontal="center" vertical="top"/>
    </xf>
    <xf numFmtId="49" fontId="3" fillId="0" borderId="10" xfId="0" applyNumberFormat="1" applyFont="1" applyFill="1" applyBorder="1" applyAlignment="1">
      <alignment horizontal="center"/>
    </xf>
    <xf numFmtId="3" fontId="38" fillId="27" borderId="27" xfId="0" applyNumberFormat="1" applyFont="1" applyFill="1" applyBorder="1"/>
    <xf numFmtId="3" fontId="38" fillId="0" borderId="27" xfId="0" applyNumberFormat="1" applyFont="1" applyBorder="1"/>
    <xf numFmtId="3" fontId="38" fillId="0" borderId="10" xfId="43" applyNumberFormat="1" applyFont="1" applyBorder="1"/>
    <xf numFmtId="3" fontId="38" fillId="27" borderId="28" xfId="0" applyNumberFormat="1" applyFont="1" applyFill="1" applyBorder="1"/>
    <xf numFmtId="3" fontId="38" fillId="0" borderId="26" xfId="0" applyNumberFormat="1" applyFont="1" applyBorder="1"/>
    <xf numFmtId="3" fontId="38" fillId="0" borderId="29" xfId="43" applyNumberFormat="1" applyFont="1" applyBorder="1"/>
    <xf numFmtId="0" fontId="2" fillId="0" borderId="0" xfId="0" applyFont="1" applyAlignment="1">
      <alignment horizontal="center" vertical="center"/>
    </xf>
    <xf numFmtId="0" fontId="3" fillId="26" borderId="17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vertical="center" wrapText="1"/>
    </xf>
    <xf numFmtId="0" fontId="0" fillId="0" borderId="10" xfId="0" applyBorder="1" applyAlignment="1">
      <alignment horizontal="left" vertical="center" inden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 wrapText="1" indent="2"/>
    </xf>
    <xf numFmtId="3" fontId="0" fillId="0" borderId="10" xfId="0" applyNumberFormat="1" applyBorder="1" applyAlignment="1">
      <alignment horizontal="center" vertical="center"/>
    </xf>
    <xf numFmtId="0" fontId="11" fillId="0" borderId="10" xfId="0" applyFont="1" applyBorder="1" applyAlignment="1">
      <alignment horizontal="left" vertical="center" wrapText="1" indent="2"/>
    </xf>
    <xf numFmtId="3" fontId="11" fillId="0" borderId="10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1" fillId="26" borderId="10" xfId="0" applyFont="1" applyFill="1" applyBorder="1" applyAlignment="1">
      <alignment horizontal="left"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0" fontId="3" fillId="0" borderId="3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right" vertical="center"/>
    </xf>
    <xf numFmtId="3" fontId="42" fillId="0" borderId="0" xfId="0" applyNumberFormat="1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/>
    </xf>
    <xf numFmtId="0" fontId="51" fillId="0" borderId="10" xfId="0" applyFont="1" applyBorder="1"/>
    <xf numFmtId="3" fontId="6" fillId="0" borderId="10" xfId="0" applyNumberFormat="1" applyFont="1" applyBorder="1" applyAlignment="1">
      <alignment horizontal="right" vertical="center"/>
    </xf>
    <xf numFmtId="3" fontId="42" fillId="0" borderId="0" xfId="0" applyNumberFormat="1" applyFont="1" applyAlignment="1">
      <alignment vertical="center"/>
    </xf>
    <xf numFmtId="0" fontId="3" fillId="0" borderId="3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top"/>
    </xf>
    <xf numFmtId="0" fontId="51" fillId="0" borderId="10" xfId="0" applyFont="1" applyBorder="1" applyAlignment="1">
      <alignment wrapText="1"/>
    </xf>
    <xf numFmtId="0" fontId="51" fillId="0" borderId="0" xfId="0" applyFont="1" applyAlignment="1">
      <alignment horizontal="left" vertical="center"/>
    </xf>
    <xf numFmtId="0" fontId="40" fillId="0" borderId="0" xfId="0" applyFont="1"/>
    <xf numFmtId="0" fontId="38" fillId="25" borderId="10" xfId="0" applyFont="1" applyFill="1" applyBorder="1" applyAlignment="1">
      <alignment vertical="center"/>
    </xf>
    <xf numFmtId="0" fontId="11" fillId="25" borderId="10" xfId="0" applyFont="1" applyFill="1" applyBorder="1" applyAlignment="1">
      <alignment horizontal="center" vertical="top"/>
    </xf>
    <xf numFmtId="0" fontId="11" fillId="25" borderId="10" xfId="0" applyFont="1" applyFill="1" applyBorder="1" applyAlignment="1">
      <alignment horizontal="left" vertical="top"/>
    </xf>
    <xf numFmtId="3" fontId="11" fillId="25" borderId="10" xfId="0" applyNumberFormat="1" applyFont="1" applyFill="1" applyBorder="1" applyAlignment="1">
      <alignment horizontal="right" vertical="center"/>
    </xf>
    <xf numFmtId="0" fontId="38" fillId="0" borderId="10" xfId="0" applyFont="1" applyBorder="1" applyAlignment="1">
      <alignment vertical="center"/>
    </xf>
    <xf numFmtId="0" fontId="11" fillId="0" borderId="10" xfId="0" applyFont="1" applyBorder="1" applyAlignment="1">
      <alignment vertical="top"/>
    </xf>
    <xf numFmtId="0" fontId="12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top"/>
    </xf>
    <xf numFmtId="0" fontId="1" fillId="0" borderId="10" xfId="0" applyFont="1" applyBorder="1" applyAlignment="1">
      <alignment horizontal="left" vertical="top"/>
    </xf>
    <xf numFmtId="3" fontId="11" fillId="25" borderId="10" xfId="0" applyNumberFormat="1" applyFont="1" applyFill="1" applyBorder="1"/>
    <xf numFmtId="0" fontId="44" fillId="0" borderId="0" xfId="0" applyFont="1"/>
    <xf numFmtId="0" fontId="11" fillId="25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vertical="top"/>
    </xf>
    <xf numFmtId="0" fontId="11" fillId="0" borderId="13" xfId="45" applyFont="1" applyFill="1" applyBorder="1" applyAlignment="1">
      <alignment vertical="top" wrapText="1"/>
    </xf>
    <xf numFmtId="3" fontId="11" fillId="0" borderId="10" xfId="45" applyNumberFormat="1" applyFont="1" applyBorder="1" applyAlignment="1">
      <alignment horizontal="right"/>
    </xf>
    <xf numFmtId="0" fontId="11" fillId="0" borderId="19" xfId="45" applyFont="1" applyBorder="1" applyAlignment="1">
      <alignment horizontal="left" wrapText="1"/>
    </xf>
    <xf numFmtId="3" fontId="55" fillId="27" borderId="27" xfId="0" applyNumberFormat="1" applyFont="1" applyFill="1" applyBorder="1"/>
    <xf numFmtId="3" fontId="55" fillId="0" borderId="27" xfId="0" applyNumberFormat="1" applyFont="1" applyBorder="1"/>
    <xf numFmtId="3" fontId="55" fillId="0" borderId="10" xfId="43" applyNumberFormat="1" applyFont="1" applyBorder="1"/>
    <xf numFmtId="3" fontId="55" fillId="27" borderId="28" xfId="0" applyNumberFormat="1" applyFont="1" applyFill="1" applyBorder="1"/>
    <xf numFmtId="3" fontId="55" fillId="0" borderId="29" xfId="43" applyNumberFormat="1" applyFont="1" applyBorder="1"/>
    <xf numFmtId="0" fontId="6" fillId="0" borderId="32" xfId="0" applyFont="1" applyBorder="1" applyAlignment="1">
      <alignment horizontal="center" vertical="center"/>
    </xf>
    <xf numFmtId="0" fontId="41" fillId="0" borderId="10" xfId="0" applyFont="1" applyBorder="1" applyAlignment="1">
      <alignment wrapText="1"/>
    </xf>
    <xf numFmtId="49" fontId="3" fillId="0" borderId="10" xfId="0" applyNumberFormat="1" applyFont="1" applyBorder="1" applyAlignment="1">
      <alignment horizontal="center"/>
    </xf>
    <xf numFmtId="0" fontId="41" fillId="0" borderId="10" xfId="0" applyFont="1" applyBorder="1"/>
    <xf numFmtId="0" fontId="3" fillId="0" borderId="10" xfId="0" applyFont="1" applyBorder="1" applyAlignment="1">
      <alignment horizontal="center" vertical="top"/>
    </xf>
    <xf numFmtId="49" fontId="3" fillId="26" borderId="10" xfId="45" applyNumberFormat="1" applyFont="1" applyFill="1" applyBorder="1" applyAlignment="1">
      <alignment vertical="top"/>
    </xf>
    <xf numFmtId="49" fontId="11" fillId="24" borderId="10" xfId="0" applyNumberFormat="1" applyFont="1" applyFill="1" applyBorder="1" applyAlignment="1">
      <alignment horizontal="center" vertical="top"/>
    </xf>
    <xf numFmtId="0" fontId="12" fillId="0" borderId="1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49" fontId="1" fillId="0" borderId="33" xfId="0" applyNumberFormat="1" applyFont="1" applyFill="1" applyBorder="1" applyAlignment="1">
      <alignment horizontal="center" vertical="top"/>
    </xf>
    <xf numFmtId="0" fontId="38" fillId="25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top" wrapText="1"/>
    </xf>
    <xf numFmtId="0" fontId="1" fillId="25" borderId="10" xfId="0" applyFont="1" applyFill="1" applyBorder="1" applyAlignment="1">
      <alignment horizontal="center" vertical="top"/>
    </xf>
    <xf numFmtId="0" fontId="11" fillId="25" borderId="11" xfId="0" applyFont="1" applyFill="1" applyBorder="1" applyAlignment="1">
      <alignment wrapText="1"/>
    </xf>
    <xf numFmtId="0" fontId="38" fillId="0" borderId="20" xfId="0" applyFont="1" applyBorder="1" applyAlignment="1">
      <alignment horizontal="center" vertical="center"/>
    </xf>
    <xf numFmtId="0" fontId="38" fillId="25" borderId="17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3" fontId="6" fillId="0" borderId="19" xfId="0" applyNumberFormat="1" applyFont="1" applyFill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11" fillId="0" borderId="10" xfId="0" applyFont="1" applyBorder="1" applyAlignment="1">
      <alignment horizontal="left" vertical="top" wrapText="1"/>
    </xf>
    <xf numFmtId="3" fontId="11" fillId="0" borderId="10" xfId="0" applyNumberFormat="1" applyFont="1" applyBorder="1"/>
    <xf numFmtId="0" fontId="11" fillId="0" borderId="34" xfId="0" applyFont="1" applyFill="1" applyBorder="1" applyAlignment="1">
      <alignment horizontal="center" vertical="top"/>
    </xf>
    <xf numFmtId="0" fontId="11" fillId="0" borderId="13" xfId="0" applyFont="1" applyFill="1" applyBorder="1" applyAlignment="1">
      <alignment horizontal="center" vertical="top"/>
    </xf>
    <xf numFmtId="0" fontId="44" fillId="0" borderId="10" xfId="0" applyFont="1" applyBorder="1" applyAlignment="1">
      <alignment horizontal="center" vertical="top"/>
    </xf>
    <xf numFmtId="0" fontId="56" fillId="0" borderId="10" xfId="0" applyFont="1" applyBorder="1" applyAlignment="1">
      <alignment wrapText="1"/>
    </xf>
    <xf numFmtId="3" fontId="11" fillId="0" borderId="10" xfId="0" applyNumberFormat="1" applyFont="1" applyFill="1" applyBorder="1"/>
    <xf numFmtId="0" fontId="11" fillId="0" borderId="10" xfId="0" applyFont="1" applyBorder="1" applyAlignment="1">
      <alignment vertical="top" wrapText="1"/>
    </xf>
    <xf numFmtId="49" fontId="11" fillId="0" borderId="12" xfId="0" applyNumberFormat="1" applyFont="1" applyFill="1" applyBorder="1" applyAlignment="1">
      <alignment horizontal="center" vertical="top"/>
    </xf>
    <xf numFmtId="0" fontId="11" fillId="0" borderId="12" xfId="0" applyFont="1" applyBorder="1" applyAlignment="1">
      <alignment vertical="top" wrapText="1"/>
    </xf>
    <xf numFmtId="3" fontId="11" fillId="0" borderId="12" xfId="0" applyNumberFormat="1" applyFont="1" applyFill="1" applyBorder="1"/>
    <xf numFmtId="0" fontId="11" fillId="0" borderId="12" xfId="0" applyFont="1" applyBorder="1" applyAlignment="1">
      <alignment vertical="top"/>
    </xf>
    <xf numFmtId="0" fontId="11" fillId="0" borderId="0" xfId="0" applyNumberFormat="1" applyFont="1" applyAlignment="1">
      <alignment vertical="top" wrapText="1"/>
    </xf>
    <xf numFmtId="0" fontId="1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41" xfId="0" applyNumberFormat="1" applyBorder="1" applyAlignment="1">
      <alignment vertical="top" wrapText="1"/>
    </xf>
    <xf numFmtId="0" fontId="0" fillId="0" borderId="42" xfId="0" applyBorder="1" applyAlignment="1">
      <alignment vertical="top" wrapText="1"/>
    </xf>
    <xf numFmtId="0" fontId="0" fillId="0" borderId="43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1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1" fillId="0" borderId="0" xfId="0" applyNumberFormat="1" applyFont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8" fillId="0" borderId="47" xfId="29" applyNumberFormat="1" applyBorder="1" applyAlignment="1" applyProtection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8" fillId="0" borderId="48" xfId="29" applyNumberFormat="1" applyBorder="1" applyAlignment="1" applyProtection="1">
      <alignment horizontal="center" vertical="top" wrapText="1"/>
    </xf>
    <xf numFmtId="0" fontId="10" fillId="25" borderId="10" xfId="0" applyFont="1" applyFill="1" applyBorder="1" applyAlignment="1">
      <alignment horizontal="center"/>
    </xf>
    <xf numFmtId="0" fontId="18" fillId="0" borderId="35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 shrinkToFit="1"/>
    </xf>
    <xf numFmtId="3" fontId="16" fillId="0" borderId="25" xfId="0" applyNumberFormat="1" applyFont="1" applyBorder="1" applyAlignment="1">
      <alignment horizontal="center" vertical="center" wrapText="1" shrinkToFit="1"/>
    </xf>
    <xf numFmtId="3" fontId="16" fillId="0" borderId="37" xfId="0" applyNumberFormat="1" applyFont="1" applyBorder="1" applyAlignment="1">
      <alignment horizontal="center" vertical="center" wrapText="1" shrinkToFit="1"/>
    </xf>
    <xf numFmtId="0" fontId="1" fillId="0" borderId="17" xfId="0" applyFont="1" applyBorder="1" applyAlignment="1">
      <alignment horizontal="center" vertical="center" wrapText="1" shrinkToFit="1"/>
    </xf>
    <xf numFmtId="0" fontId="1" fillId="0" borderId="12" xfId="0" applyFont="1" applyBorder="1" applyAlignment="1">
      <alignment horizontal="center" vertical="center" wrapText="1" shrinkToFit="1"/>
    </xf>
    <xf numFmtId="0" fontId="15" fillId="0" borderId="17" xfId="0" applyFont="1" applyBorder="1" applyAlignment="1">
      <alignment horizontal="center" vertical="center" wrapText="1" shrinkToFit="1"/>
    </xf>
    <xf numFmtId="0" fontId="17" fillId="0" borderId="12" xfId="0" applyFont="1" applyBorder="1" applyAlignment="1">
      <alignment horizontal="center" vertical="center" wrapText="1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2" xfId="0" applyFont="1" applyBorder="1" applyAlignment="1">
      <alignment horizontal="center" vertical="center" wrapText="1" shrinkToFit="1"/>
    </xf>
    <xf numFmtId="0" fontId="10" fillId="0" borderId="17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2" fillId="0" borderId="17" xfId="0" applyFont="1" applyBorder="1" applyAlignment="1">
      <alignment horizontal="center" vertical="top"/>
    </xf>
    <xf numFmtId="0" fontId="12" fillId="0" borderId="12" xfId="0" applyFont="1" applyBorder="1" applyAlignment="1">
      <alignment horizontal="center" vertical="top"/>
    </xf>
    <xf numFmtId="0" fontId="11" fillId="0" borderId="10" xfId="0" applyFont="1" applyFill="1" applyBorder="1" applyAlignment="1">
      <alignment horizontal="center" vertical="top"/>
    </xf>
    <xf numFmtId="0" fontId="11" fillId="0" borderId="34" xfId="0" applyFont="1" applyFill="1" applyBorder="1" applyAlignment="1">
      <alignment horizontal="center" vertical="top"/>
    </xf>
    <xf numFmtId="0" fontId="11" fillId="0" borderId="13" xfId="0" applyFont="1" applyFill="1" applyBorder="1" applyAlignment="1">
      <alignment horizontal="center" vertical="top"/>
    </xf>
    <xf numFmtId="0" fontId="11" fillId="0" borderId="17" xfId="0" applyFont="1" applyFill="1" applyBorder="1" applyAlignment="1">
      <alignment horizontal="center" vertical="top"/>
    </xf>
    <xf numFmtId="0" fontId="11" fillId="0" borderId="20" xfId="0" applyFont="1" applyFill="1" applyBorder="1" applyAlignment="1">
      <alignment horizontal="center" vertical="top"/>
    </xf>
    <xf numFmtId="0" fontId="10" fillId="0" borderId="18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3" fontId="6" fillId="0" borderId="18" xfId="0" applyNumberFormat="1" applyFont="1" applyFill="1" applyBorder="1" applyAlignment="1">
      <alignment horizontal="center" vertical="top"/>
    </xf>
    <xf numFmtId="3" fontId="6" fillId="0" borderId="34" xfId="0" applyNumberFormat="1" applyFont="1" applyFill="1" applyBorder="1" applyAlignment="1">
      <alignment horizontal="center" vertical="top"/>
    </xf>
    <xf numFmtId="3" fontId="6" fillId="0" borderId="13" xfId="0" applyNumberFormat="1" applyFont="1" applyFill="1" applyBorder="1" applyAlignment="1">
      <alignment horizontal="center" vertical="top"/>
    </xf>
    <xf numFmtId="3" fontId="5" fillId="0" borderId="0" xfId="0" applyNumberFormat="1" applyFont="1" applyAlignment="1">
      <alignment horizontal="center" vertical="center" wrapText="1" shrinkToFit="1"/>
    </xf>
    <xf numFmtId="0" fontId="19" fillId="0" borderId="10" xfId="0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horizontal="left"/>
    </xf>
    <xf numFmtId="3" fontId="6" fillId="0" borderId="10" xfId="0" applyNumberFormat="1" applyFont="1" applyBorder="1" applyAlignment="1">
      <alignment horizontal="center" vertical="center" wrapText="1" shrinkToFit="1"/>
    </xf>
    <xf numFmtId="1" fontId="6" fillId="0" borderId="10" xfId="0" applyNumberFormat="1" applyFont="1" applyBorder="1" applyAlignment="1">
      <alignment horizontal="center" vertical="center" wrapText="1" shrinkToFit="1"/>
    </xf>
    <xf numFmtId="0" fontId="38" fillId="0" borderId="0" xfId="0" applyFont="1" applyAlignment="1">
      <alignment horizontal="right" vertical="top" wrapText="1"/>
    </xf>
    <xf numFmtId="0" fontId="3" fillId="26" borderId="10" xfId="0" applyFont="1" applyFill="1" applyBorder="1" applyAlignment="1">
      <alignment horizontal="center" vertical="center" wrapText="1"/>
    </xf>
    <xf numFmtId="0" fontId="49" fillId="0" borderId="19" xfId="0" applyFont="1" applyBorder="1" applyAlignment="1">
      <alignment horizontal="center" vertical="center"/>
    </xf>
    <xf numFmtId="0" fontId="49" fillId="0" borderId="38" xfId="0" applyFont="1" applyBorder="1" applyAlignment="1">
      <alignment horizontal="center" vertical="center"/>
    </xf>
    <xf numFmtId="0" fontId="49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26" borderId="10" xfId="0" applyFont="1" applyFill="1" applyBorder="1" applyAlignment="1">
      <alignment horizontal="center" vertical="center"/>
    </xf>
    <xf numFmtId="0" fontId="3" fillId="26" borderId="17" xfId="0" applyFont="1" applyFill="1" applyBorder="1" applyAlignment="1">
      <alignment horizontal="center" vertical="center"/>
    </xf>
    <xf numFmtId="0" fontId="3" fillId="26" borderId="20" xfId="0" applyFont="1" applyFill="1" applyBorder="1" applyAlignment="1">
      <alignment horizontal="center" vertical="center"/>
    </xf>
    <xf numFmtId="0" fontId="3" fillId="26" borderId="12" xfId="0" applyFont="1" applyFill="1" applyBorder="1" applyAlignment="1">
      <alignment horizontal="center" vertical="center"/>
    </xf>
    <xf numFmtId="0" fontId="55" fillId="0" borderId="26" xfId="0" applyFont="1" applyBorder="1" applyAlignment="1">
      <alignment horizontal="center" vertical="center" wrapText="1"/>
    </xf>
    <xf numFmtId="0" fontId="55" fillId="0" borderId="27" xfId="0" applyFont="1" applyBorder="1" applyAlignment="1">
      <alignment horizontal="center" vertical="center" wrapText="1"/>
    </xf>
    <xf numFmtId="0" fontId="55" fillId="0" borderId="10" xfId="43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/>
    </xf>
    <xf numFmtId="3" fontId="38" fillId="0" borderId="27" xfId="0" applyNumberFormat="1" applyFont="1" applyBorder="1" applyAlignment="1">
      <alignment horizontal="center" vertical="center"/>
    </xf>
    <xf numFmtId="3" fontId="55" fillId="0" borderId="27" xfId="0" applyNumberFormat="1" applyFont="1" applyBorder="1" applyAlignment="1">
      <alignment horizontal="center" vertical="center"/>
    </xf>
    <xf numFmtId="0" fontId="55" fillId="0" borderId="39" xfId="0" applyFont="1" applyBorder="1" applyAlignment="1">
      <alignment horizontal="center" vertical="center" wrapText="1"/>
    </xf>
    <xf numFmtId="0" fontId="55" fillId="0" borderId="27" xfId="0" applyFont="1" applyBorder="1" applyAlignment="1">
      <alignment horizontal="center" vertical="center"/>
    </xf>
    <xf numFmtId="0" fontId="38" fillId="0" borderId="10" xfId="43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39" xfId="0" applyFont="1" applyBorder="1" applyAlignment="1">
      <alignment horizontal="center" vertical="center" wrapText="1"/>
    </xf>
    <xf numFmtId="0" fontId="11" fillId="26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11" fillId="26" borderId="19" xfId="0" applyFont="1" applyFill="1" applyBorder="1" applyAlignment="1">
      <alignment horizontal="center" vertical="center" wrapText="1"/>
    </xf>
    <xf numFmtId="0" fontId="11" fillId="26" borderId="38" xfId="0" applyFont="1" applyFill="1" applyBorder="1" applyAlignment="1">
      <alignment horizontal="center" vertical="center" wrapText="1"/>
    </xf>
    <xf numFmtId="0" fontId="11" fillId="26" borderId="21" xfId="0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11" fillId="26" borderId="10" xfId="0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52" fillId="0" borderId="0" xfId="0" applyFont="1" applyAlignment="1">
      <alignment horizontal="center" vertical="center"/>
    </xf>
    <xf numFmtId="0" fontId="3" fillId="26" borderId="19" xfId="0" applyFont="1" applyFill="1" applyBorder="1" applyAlignment="1">
      <alignment horizontal="center" vertical="center" wrapText="1"/>
    </xf>
    <xf numFmtId="0" fontId="3" fillId="26" borderId="38" xfId="0" applyFont="1" applyFill="1" applyBorder="1" applyAlignment="1">
      <alignment horizontal="center" vertical="center" wrapText="1"/>
    </xf>
    <xf numFmtId="0" fontId="3" fillId="26" borderId="21" xfId="0" applyFont="1" applyFill="1" applyBorder="1" applyAlignment="1">
      <alignment horizontal="center" vertical="center" wrapText="1"/>
    </xf>
    <xf numFmtId="0" fontId="3" fillId="26" borderId="17" xfId="0" applyFont="1" applyFill="1" applyBorder="1" applyAlignment="1">
      <alignment horizontal="center" vertical="center" wrapText="1"/>
    </xf>
    <xf numFmtId="0" fontId="3" fillId="26" borderId="12" xfId="0" applyFont="1" applyFill="1" applyBorder="1" applyAlignment="1">
      <alignment horizontal="center" vertical="center" wrapText="1"/>
    </xf>
    <xf numFmtId="0" fontId="11" fillId="26" borderId="19" xfId="0" applyFont="1" applyFill="1" applyBorder="1" applyAlignment="1">
      <alignment horizontal="center" vertical="center"/>
    </xf>
    <xf numFmtId="0" fontId="11" fillId="26" borderId="38" xfId="0" applyFont="1" applyFill="1" applyBorder="1" applyAlignment="1">
      <alignment horizontal="center" vertical="center"/>
    </xf>
    <xf numFmtId="0" fontId="11" fillId="26" borderId="21" xfId="0" applyFont="1" applyFill="1" applyBorder="1" applyAlignment="1">
      <alignment horizontal="center" vertical="center"/>
    </xf>
    <xf numFmtId="3" fontId="11" fillId="0" borderId="19" xfId="0" applyNumberFormat="1" applyFont="1" applyBorder="1" applyAlignment="1">
      <alignment horizontal="center" vertical="center"/>
    </xf>
    <xf numFmtId="3" fontId="11" fillId="0" borderId="38" xfId="0" applyNumberFormat="1" applyFont="1" applyBorder="1" applyAlignment="1">
      <alignment horizontal="center" vertical="center"/>
    </xf>
    <xf numFmtId="3" fontId="11" fillId="0" borderId="2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3" fillId="0" borderId="0" xfId="0" applyFont="1" applyAlignment="1">
      <alignment horizontal="left"/>
    </xf>
    <xf numFmtId="0" fontId="54" fillId="0" borderId="0" xfId="0" applyFont="1" applyAlignment="1">
      <alignment horizontal="left"/>
    </xf>
    <xf numFmtId="0" fontId="41" fillId="26" borderId="10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top"/>
    </xf>
    <xf numFmtId="0" fontId="1" fillId="0" borderId="19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top"/>
    </xf>
    <xf numFmtId="0" fontId="1" fillId="0" borderId="20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44" fillId="0" borderId="17" xfId="0" applyFont="1" applyBorder="1" applyAlignment="1">
      <alignment horizontal="center"/>
    </xf>
    <xf numFmtId="0" fontId="44" fillId="0" borderId="20" xfId="0" applyFont="1" applyBorder="1" applyAlignment="1">
      <alignment horizontal="center"/>
    </xf>
    <xf numFmtId="0" fontId="44" fillId="0" borderId="12" xfId="0" applyFont="1" applyBorder="1" applyAlignment="1">
      <alignment horizontal="center"/>
    </xf>
    <xf numFmtId="0" fontId="48" fillId="0" borderId="10" xfId="46" applyFont="1" applyBorder="1" applyAlignment="1">
      <alignment horizontal="center"/>
    </xf>
    <xf numFmtId="0" fontId="43" fillId="0" borderId="17" xfId="45" applyFont="1" applyBorder="1" applyAlignment="1">
      <alignment horizontal="center"/>
    </xf>
    <xf numFmtId="0" fontId="43" fillId="0" borderId="20" xfId="45" applyFont="1" applyBorder="1" applyAlignment="1">
      <alignment horizontal="center"/>
    </xf>
    <xf numFmtId="49" fontId="43" fillId="0" borderId="17" xfId="45" applyNumberFormat="1" applyFont="1" applyBorder="1" applyAlignment="1">
      <alignment horizontal="center" vertical="top"/>
    </xf>
    <xf numFmtId="49" fontId="43" fillId="0" borderId="20" xfId="45" applyNumberFormat="1" applyFont="1" applyBorder="1" applyAlignment="1">
      <alignment horizontal="center" vertical="top"/>
    </xf>
    <xf numFmtId="49" fontId="43" fillId="0" borderId="12" xfId="45" applyNumberFormat="1" applyFont="1" applyBorder="1" applyAlignment="1">
      <alignment horizontal="center" vertical="top"/>
    </xf>
    <xf numFmtId="49" fontId="6" fillId="0" borderId="17" xfId="45" applyNumberFormat="1" applyFont="1" applyBorder="1" applyAlignment="1">
      <alignment horizontal="center" vertical="top"/>
    </xf>
    <xf numFmtId="49" fontId="6" fillId="0" borderId="12" xfId="45" applyNumberFormat="1" applyFont="1" applyBorder="1" applyAlignment="1">
      <alignment horizontal="center" vertical="top"/>
    </xf>
    <xf numFmtId="0" fontId="6" fillId="0" borderId="17" xfId="45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2" xfId="0" applyBorder="1" applyAlignment="1">
      <alignment horizontal="center"/>
    </xf>
    <xf numFmtId="0" fontId="43" fillId="0" borderId="17" xfId="45" applyFont="1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12" xfId="0" applyBorder="1" applyAlignment="1">
      <alignment vertical="top"/>
    </xf>
    <xf numFmtId="49" fontId="43" fillId="0" borderId="20" xfId="45" applyNumberFormat="1" applyFont="1" applyBorder="1" applyAlignment="1"/>
    <xf numFmtId="0" fontId="0" fillId="0" borderId="12" xfId="0" applyBorder="1" applyAlignment="1"/>
    <xf numFmtId="3" fontId="0" fillId="0" borderId="0" xfId="46" applyNumberFormat="1" applyFont="1" applyAlignment="1">
      <alignment horizontal="left" wrapText="1"/>
    </xf>
    <xf numFmtId="3" fontId="1" fillId="0" borderId="0" xfId="46" applyNumberFormat="1" applyFont="1" applyAlignment="1">
      <alignment horizontal="left" wrapText="1"/>
    </xf>
    <xf numFmtId="3" fontId="6" fillId="0" borderId="17" xfId="45" applyNumberFormat="1" applyFont="1" applyBorder="1" applyAlignment="1">
      <alignment horizontal="center" vertical="center" wrapText="1"/>
    </xf>
    <xf numFmtId="3" fontId="6" fillId="0" borderId="12" xfId="45" applyNumberFormat="1" applyFont="1" applyBorder="1" applyAlignment="1">
      <alignment horizontal="center" vertical="center" wrapText="1"/>
    </xf>
    <xf numFmtId="3" fontId="6" fillId="0" borderId="19" xfId="45" applyNumberFormat="1" applyFont="1" applyBorder="1" applyAlignment="1">
      <alignment horizontal="center" vertical="center" wrapText="1"/>
    </xf>
    <xf numFmtId="3" fontId="6" fillId="0" borderId="38" xfId="45" applyNumberFormat="1" applyFont="1" applyBorder="1" applyAlignment="1">
      <alignment horizontal="center" vertical="center" wrapText="1"/>
    </xf>
    <xf numFmtId="3" fontId="6" fillId="0" borderId="21" xfId="45" applyNumberFormat="1" applyFont="1" applyBorder="1" applyAlignment="1">
      <alignment horizontal="center" vertical="center" wrapText="1"/>
    </xf>
    <xf numFmtId="0" fontId="11" fillId="0" borderId="0" xfId="45" applyFont="1" applyAlignment="1">
      <alignment horizontal="center" vertical="center" wrapText="1"/>
    </xf>
    <xf numFmtId="0" fontId="6" fillId="0" borderId="10" xfId="45" applyFont="1" applyBorder="1" applyAlignment="1">
      <alignment horizontal="center" vertical="center" textRotation="90" wrapText="1"/>
    </xf>
    <xf numFmtId="0" fontId="6" fillId="0" borderId="19" xfId="45" applyFont="1" applyBorder="1" applyAlignment="1">
      <alignment horizontal="center" vertical="center" wrapText="1"/>
    </xf>
    <xf numFmtId="49" fontId="44" fillId="0" borderId="17" xfId="45" applyNumberFormat="1" applyFont="1" applyBorder="1" applyAlignment="1">
      <alignment horizontal="center"/>
    </xf>
    <xf numFmtId="49" fontId="44" fillId="0" borderId="20" xfId="45" applyNumberFormat="1" applyFont="1" applyBorder="1" applyAlignment="1">
      <alignment horizontal="center"/>
    </xf>
    <xf numFmtId="49" fontId="44" fillId="0" borderId="12" xfId="45" applyNumberFormat="1" applyFont="1" applyBorder="1" applyAlignment="1">
      <alignment horizontal="center"/>
    </xf>
    <xf numFmtId="49" fontId="6" fillId="0" borderId="17" xfId="45" applyNumberFormat="1" applyFont="1" applyBorder="1" applyAlignment="1">
      <alignment horizontal="center"/>
    </xf>
    <xf numFmtId="49" fontId="6" fillId="0" borderId="20" xfId="45" applyNumberFormat="1" applyFont="1" applyBorder="1" applyAlignment="1">
      <alignment horizontal="center"/>
    </xf>
    <xf numFmtId="49" fontId="6" fillId="0" borderId="12" xfId="45" applyNumberFormat="1" applyFont="1" applyBorder="1" applyAlignment="1">
      <alignment horizontal="center"/>
    </xf>
    <xf numFmtId="0" fontId="0" fillId="0" borderId="20" xfId="0" applyBorder="1" applyAlignment="1"/>
    <xf numFmtId="0" fontId="0" fillId="0" borderId="17" xfId="0" applyFill="1" applyBorder="1" applyAlignment="1"/>
    <xf numFmtId="49" fontId="44" fillId="0" borderId="17" xfId="45" applyNumberFormat="1" applyFont="1" applyBorder="1" applyAlignment="1"/>
    <xf numFmtId="0" fontId="0" fillId="0" borderId="20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3" fillId="0" borderId="1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top"/>
    </xf>
    <xf numFmtId="0" fontId="11" fillId="0" borderId="12" xfId="0" applyFont="1" applyBorder="1" applyAlignment="1">
      <alignment horizontal="center" vertical="top"/>
    </xf>
    <xf numFmtId="0" fontId="38" fillId="0" borderId="17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</cellXfs>
  <cellStyles count="55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 2" xfId="28"/>
    <cellStyle name="Hiperłącze" xfId="29" builtinId="8"/>
    <cellStyle name="Komórka połączona" xfId="30" builtinId="24" customBuiltin="1"/>
    <cellStyle name="Komórka zaznaczona" xfId="31" builtinId="23" customBuiltin="1"/>
    <cellStyle name="Nagłówek 1" xfId="32" builtinId="16" customBuiltin="1"/>
    <cellStyle name="Nagłówek 2" xfId="33" builtinId="17" customBuiltin="1"/>
    <cellStyle name="Nagłówek 3" xfId="34" builtinId="18" customBuiltin="1"/>
    <cellStyle name="Nagłówek 4" xfId="35" builtinId="19" customBuiltin="1"/>
    <cellStyle name="Neutralne" xfId="36" builtinId="28" customBuiltin="1"/>
    <cellStyle name="Normalny" xfId="0" builtinId="0"/>
    <cellStyle name="Normalny 2" xfId="37"/>
    <cellStyle name="Normalny 2 2" xfId="38"/>
    <cellStyle name="Normalny 2 3" xfId="39"/>
    <cellStyle name="Normalny 2 4" xfId="40"/>
    <cellStyle name="Normalny 3" xfId="41"/>
    <cellStyle name="Normalny 4" xfId="42"/>
    <cellStyle name="Normalny_Arkusz1" xfId="43"/>
    <cellStyle name="Normalny_Prognoza dochodów na zadania zlecone i powierzone p.M" xfId="44"/>
    <cellStyle name="Normalny_prognoza wydatków na 2008 r. budżet" xfId="45"/>
    <cellStyle name="Normalny_prognoza wydatków na 2009 r. zarząd" xfId="46"/>
    <cellStyle name="Normalny_zał 3" xfId="47"/>
    <cellStyle name="Obliczenia" xfId="48" builtinId="22" customBuiltin="1"/>
    <cellStyle name="Suma" xfId="49" builtinId="25" customBuiltin="1"/>
    <cellStyle name="Tekst objaśnienia" xfId="50" builtinId="53" customBuiltin="1"/>
    <cellStyle name="Tekst ostrzeżenia" xfId="51" builtinId="11" customBuiltin="1"/>
    <cellStyle name="Tytuł" xfId="52" builtinId="15" customBuiltin="1"/>
    <cellStyle name="Uwaga" xfId="53" builtinId="10" customBuiltin="1"/>
    <cellStyle name="Złe" xfId="54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asiaB/Pulpit/UR%20na%202009/uchwa&#322;a%20bud&#380;etowa%20na%202009%20r/za&#322;&#261;czniki%20%20do%20uchwa&#322;y%20bud&#380;etowej%20na%202009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</sheetNames>
    <sheetDataSet>
      <sheetData sheetId="0"/>
      <sheetData sheetId="1">
        <row r="65">
          <cell r="I65">
            <v>10000</v>
          </cell>
        </row>
        <row r="75">
          <cell r="I75">
            <v>20000</v>
          </cell>
        </row>
        <row r="81">
          <cell r="I81">
            <v>25000</v>
          </cell>
        </row>
        <row r="85">
          <cell r="I85">
            <v>10000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K40"/>
  <sheetViews>
    <sheetView tabSelected="1" zoomScaleNormal="100" zoomScaleSheetLayoutView="100" workbookViewId="0">
      <selection activeCell="H4" sqref="H4"/>
    </sheetView>
  </sheetViews>
  <sheetFormatPr defaultRowHeight="12.75"/>
  <cols>
    <col min="1" max="1" width="5.7109375" style="7" customWidth="1"/>
    <col min="2" max="2" width="7.28515625" style="7" customWidth="1"/>
    <col min="3" max="3" width="6.42578125" style="8" customWidth="1"/>
    <col min="4" max="4" width="45.85546875" style="7" customWidth="1"/>
    <col min="5" max="5" width="13.85546875" style="1" customWidth="1"/>
    <col min="6" max="6" width="11.42578125" style="7" bestFit="1" customWidth="1"/>
    <col min="7" max="7" width="10.85546875" style="7" customWidth="1"/>
    <col min="8" max="16384" width="9.140625" style="7"/>
  </cols>
  <sheetData>
    <row r="1" spans="1:10">
      <c r="E1" s="1" t="s">
        <v>4</v>
      </c>
    </row>
    <row r="2" spans="1:10">
      <c r="E2" s="26" t="s">
        <v>294</v>
      </c>
    </row>
    <row r="3" spans="1:10">
      <c r="E3" s="1" t="s">
        <v>5</v>
      </c>
    </row>
    <row r="4" spans="1:10">
      <c r="E4" s="26" t="s">
        <v>295</v>
      </c>
    </row>
    <row r="5" spans="1:10">
      <c r="E5" s="7"/>
    </row>
    <row r="6" spans="1:10" ht="12.75" customHeight="1">
      <c r="A6" s="289" t="s">
        <v>36</v>
      </c>
      <c r="B6" s="289"/>
      <c r="C6" s="289"/>
      <c r="D6" s="289"/>
      <c r="E6" s="289"/>
      <c r="F6" s="289"/>
      <c r="G6" s="289"/>
    </row>
    <row r="7" spans="1:10" ht="12.75" customHeight="1">
      <c r="A7" s="289"/>
      <c r="B7" s="289"/>
      <c r="C7" s="289"/>
      <c r="D7" s="289"/>
      <c r="E7" s="289"/>
      <c r="F7" s="289"/>
      <c r="G7" s="289"/>
    </row>
    <row r="8" spans="1:10" ht="12.75" customHeight="1">
      <c r="A8" s="289"/>
      <c r="B8" s="289"/>
      <c r="C8" s="289"/>
      <c r="D8" s="289"/>
      <c r="E8" s="289"/>
      <c r="F8" s="289"/>
      <c r="G8" s="289"/>
    </row>
    <row r="9" spans="1:10" ht="12.75" customHeight="1">
      <c r="A9" s="289"/>
      <c r="B9" s="289"/>
      <c r="C9" s="289"/>
      <c r="D9" s="289"/>
      <c r="E9" s="289"/>
      <c r="F9" s="289"/>
      <c r="G9" s="289"/>
    </row>
    <row r="12" spans="1:10">
      <c r="A12" s="292" t="s">
        <v>0</v>
      </c>
      <c r="B12" s="296" t="s">
        <v>1</v>
      </c>
      <c r="C12" s="294" t="s">
        <v>25</v>
      </c>
      <c r="D12" s="292" t="s">
        <v>2</v>
      </c>
      <c r="E12" s="290" t="s">
        <v>9</v>
      </c>
      <c r="F12" s="287" t="s">
        <v>6</v>
      </c>
      <c r="G12" s="288"/>
    </row>
    <row r="13" spans="1:10" ht="24">
      <c r="A13" s="293"/>
      <c r="B13" s="297"/>
      <c r="C13" s="295"/>
      <c r="D13" s="293"/>
      <c r="E13" s="291"/>
      <c r="F13" s="34" t="s">
        <v>23</v>
      </c>
      <c r="G13" s="39" t="s">
        <v>24</v>
      </c>
    </row>
    <row r="14" spans="1:10">
      <c r="A14" s="31">
        <v>1</v>
      </c>
      <c r="B14" s="32">
        <v>2</v>
      </c>
      <c r="C14" s="33">
        <v>3</v>
      </c>
      <c r="D14" s="31">
        <v>4</v>
      </c>
      <c r="E14" s="35">
        <v>5</v>
      </c>
      <c r="F14" s="36">
        <v>6</v>
      </c>
      <c r="G14" s="40">
        <v>7</v>
      </c>
    </row>
    <row r="15" spans="1:10" ht="15.75">
      <c r="A15" s="286" t="s">
        <v>3</v>
      </c>
      <c r="B15" s="286"/>
      <c r="C15" s="286"/>
      <c r="D15" s="286"/>
      <c r="E15" s="17">
        <f>E20+E23+E28+E31+E38+E16+E34</f>
        <v>1080798</v>
      </c>
      <c r="F15" s="17">
        <f>F20+F23+F28+F31+F38+F16+F34</f>
        <v>765798</v>
      </c>
      <c r="G15" s="17">
        <f>G20+G23+G28+G31+G38+G16+G34</f>
        <v>315000</v>
      </c>
      <c r="H15" s="1"/>
      <c r="I15" s="1">
        <f>E15-'zał.2 dochody zm'!E15</f>
        <v>1080755</v>
      </c>
      <c r="J15" s="1">
        <f>'Zał.3 zw.wydatk'!D12-'Zał.4 zm.wydatk'!D12</f>
        <v>1080755</v>
      </c>
    </row>
    <row r="16" spans="1:10">
      <c r="A16" s="23">
        <v>700</v>
      </c>
      <c r="B16" s="244"/>
      <c r="C16" s="244"/>
      <c r="D16" s="9" t="s">
        <v>260</v>
      </c>
      <c r="E16" s="20">
        <f>E17</f>
        <v>6647</v>
      </c>
      <c r="F16" s="20">
        <f>F17</f>
        <v>6647</v>
      </c>
      <c r="G16" s="20">
        <f>G17</f>
        <v>0</v>
      </c>
      <c r="H16" s="1"/>
      <c r="I16" s="1"/>
    </row>
    <row r="17" spans="1:11" ht="12.75" customHeight="1">
      <c r="A17" s="298"/>
      <c r="B17" s="21">
        <v>70005</v>
      </c>
      <c r="C17" s="25"/>
      <c r="D17" s="245" t="s">
        <v>148</v>
      </c>
      <c r="E17" s="157">
        <f>E18+E19</f>
        <v>6647</v>
      </c>
      <c r="F17" s="157">
        <f>F18+F19</f>
        <v>6647</v>
      </c>
      <c r="G17" s="157">
        <f>G18+G19</f>
        <v>0</v>
      </c>
      <c r="H17" s="1"/>
      <c r="I17" s="1"/>
    </row>
    <row r="18" spans="1:11" ht="25.5">
      <c r="A18" s="299"/>
      <c r="B18" s="301"/>
      <c r="C18" s="25" t="s">
        <v>263</v>
      </c>
      <c r="D18" s="246" t="s">
        <v>264</v>
      </c>
      <c r="E18" s="167">
        <f>F18+G18</f>
        <v>5096</v>
      </c>
      <c r="F18" s="167">
        <v>5096</v>
      </c>
      <c r="G18" s="167">
        <v>0</v>
      </c>
      <c r="H18" s="1"/>
      <c r="I18" s="1"/>
    </row>
    <row r="19" spans="1:11" ht="15.75" customHeight="1">
      <c r="A19" s="300"/>
      <c r="B19" s="302"/>
      <c r="C19" s="25" t="s">
        <v>261</v>
      </c>
      <c r="D19" s="246" t="s">
        <v>262</v>
      </c>
      <c r="E19" s="167">
        <f>F19+G19</f>
        <v>1551</v>
      </c>
      <c r="F19" s="167">
        <v>1551</v>
      </c>
      <c r="G19" s="167">
        <v>0</v>
      </c>
      <c r="I19" s="1"/>
    </row>
    <row r="20" spans="1:11">
      <c r="A20" s="23">
        <v>710</v>
      </c>
      <c r="B20" s="19"/>
      <c r="C20" s="24"/>
      <c r="D20" s="9" t="s">
        <v>136</v>
      </c>
      <c r="E20" s="20">
        <f t="shared" ref="E20:G21" si="0">E21</f>
        <v>65000</v>
      </c>
      <c r="F20" s="20">
        <f t="shared" si="0"/>
        <v>0</v>
      </c>
      <c r="G20" s="20">
        <f t="shared" si="0"/>
        <v>65000</v>
      </c>
      <c r="J20" s="1"/>
      <c r="K20" s="1"/>
    </row>
    <row r="21" spans="1:11" ht="15.75" customHeight="1">
      <c r="A21" s="308"/>
      <c r="B21" s="120">
        <v>71014</v>
      </c>
      <c r="C21" s="120"/>
      <c r="D21" s="121" t="s">
        <v>137</v>
      </c>
      <c r="E21" s="157">
        <f t="shared" si="0"/>
        <v>65000</v>
      </c>
      <c r="F21" s="157">
        <f t="shared" si="0"/>
        <v>0</v>
      </c>
      <c r="G21" s="157">
        <f t="shared" si="0"/>
        <v>65000</v>
      </c>
      <c r="K21" s="1">
        <f>6647-F17</f>
        <v>0</v>
      </c>
    </row>
    <row r="22" spans="1:11" ht="51">
      <c r="A22" s="309"/>
      <c r="B22" s="158"/>
      <c r="C22" s="155" t="s">
        <v>135</v>
      </c>
      <c r="D22" s="161" t="s">
        <v>134</v>
      </c>
      <c r="E22" s="27">
        <f>F22+G22</f>
        <v>65000</v>
      </c>
      <c r="F22" s="27">
        <v>0</v>
      </c>
      <c r="G22" s="27">
        <v>65000</v>
      </c>
      <c r="H22" s="1"/>
      <c r="I22" s="1"/>
      <c r="J22" s="1"/>
      <c r="K22" s="1"/>
    </row>
    <row r="23" spans="1:11">
      <c r="A23" s="23">
        <v>801</v>
      </c>
      <c r="B23" s="19"/>
      <c r="C23" s="24"/>
      <c r="D23" s="9" t="s">
        <v>110</v>
      </c>
      <c r="E23" s="20">
        <f>E24+E26</f>
        <v>201200</v>
      </c>
      <c r="F23" s="20">
        <f>F24+F26</f>
        <v>1200</v>
      </c>
      <c r="G23" s="20">
        <f>G24+G26</f>
        <v>200000</v>
      </c>
      <c r="I23" s="1"/>
    </row>
    <row r="24" spans="1:11">
      <c r="A24" s="304"/>
      <c r="B24" s="149">
        <v>80130</v>
      </c>
      <c r="C24" s="153"/>
      <c r="D24" s="154" t="s">
        <v>26</v>
      </c>
      <c r="E24" s="157">
        <f>E25</f>
        <v>200000</v>
      </c>
      <c r="F24" s="157">
        <f>F25</f>
        <v>0</v>
      </c>
      <c r="G24" s="157">
        <f>G25</f>
        <v>200000</v>
      </c>
    </row>
    <row r="25" spans="1:11" customFormat="1" ht="51">
      <c r="A25" s="304"/>
      <c r="B25" s="156"/>
      <c r="C25" s="155" t="s">
        <v>135</v>
      </c>
      <c r="D25" s="161" t="s">
        <v>134</v>
      </c>
      <c r="E25" s="27">
        <f>F25+G25</f>
        <v>200000</v>
      </c>
      <c r="F25" s="27">
        <v>0</v>
      </c>
      <c r="G25" s="27">
        <v>200000</v>
      </c>
      <c r="H25" s="26"/>
      <c r="J25" s="26"/>
    </row>
    <row r="26" spans="1:11" customFormat="1">
      <c r="A26" s="304"/>
      <c r="B26" s="148" t="s">
        <v>20</v>
      </c>
      <c r="C26" s="151"/>
      <c r="D26" s="152" t="s">
        <v>19</v>
      </c>
      <c r="E26" s="162">
        <f>E27</f>
        <v>1200</v>
      </c>
      <c r="F26" s="162">
        <f>F27</f>
        <v>1200</v>
      </c>
      <c r="G26" s="162">
        <f>G27</f>
        <v>0</v>
      </c>
      <c r="H26" s="26"/>
    </row>
    <row r="27" spans="1:11" customFormat="1" ht="38.25">
      <c r="A27" s="305"/>
      <c r="B27" s="143"/>
      <c r="C27" s="123" t="s">
        <v>111</v>
      </c>
      <c r="D27" s="161" t="s">
        <v>112</v>
      </c>
      <c r="E27" s="27">
        <f>F27+G27</f>
        <v>1200</v>
      </c>
      <c r="F27" s="27">
        <v>1200</v>
      </c>
      <c r="G27" s="27">
        <v>0</v>
      </c>
      <c r="H27" s="26"/>
    </row>
    <row r="28" spans="1:11">
      <c r="A28" s="23">
        <v>851</v>
      </c>
      <c r="B28" s="19"/>
      <c r="C28" s="24"/>
      <c r="D28" s="9" t="s">
        <v>141</v>
      </c>
      <c r="E28" s="20">
        <f t="shared" ref="E28:G29" si="1">E29</f>
        <v>50000</v>
      </c>
      <c r="F28" s="20">
        <f t="shared" si="1"/>
        <v>0</v>
      </c>
      <c r="G28" s="20">
        <f t="shared" si="1"/>
        <v>50000</v>
      </c>
      <c r="K28" s="38"/>
    </row>
    <row r="29" spans="1:11">
      <c r="A29" s="306"/>
      <c r="B29" s="21">
        <v>85111</v>
      </c>
      <c r="C29" s="25"/>
      <c r="D29" s="154" t="s">
        <v>142</v>
      </c>
      <c r="E29" s="157">
        <f t="shared" si="1"/>
        <v>50000</v>
      </c>
      <c r="F29" s="157">
        <f t="shared" si="1"/>
        <v>0</v>
      </c>
      <c r="G29" s="157">
        <f t="shared" si="1"/>
        <v>50000</v>
      </c>
    </row>
    <row r="30" spans="1:11" customFormat="1" ht="51">
      <c r="A30" s="307"/>
      <c r="B30" s="159"/>
      <c r="C30" s="155" t="s">
        <v>143</v>
      </c>
      <c r="D30" s="161" t="s">
        <v>144</v>
      </c>
      <c r="E30" s="150">
        <f>F30+G30</f>
        <v>50000</v>
      </c>
      <c r="F30" s="150">
        <v>0</v>
      </c>
      <c r="G30" s="150">
        <v>50000</v>
      </c>
      <c r="H30" s="26"/>
    </row>
    <row r="31" spans="1:11" ht="25.5">
      <c r="A31" s="23">
        <v>853</v>
      </c>
      <c r="B31" s="19"/>
      <c r="C31" s="24"/>
      <c r="D31" s="29" t="s">
        <v>21</v>
      </c>
      <c r="E31" s="20">
        <f t="shared" ref="E31:G32" si="2">E32</f>
        <v>44</v>
      </c>
      <c r="F31" s="20">
        <f t="shared" si="2"/>
        <v>44</v>
      </c>
      <c r="G31" s="20">
        <f t="shared" si="2"/>
        <v>0</v>
      </c>
      <c r="I31" s="1"/>
      <c r="J31" s="1"/>
      <c r="K31" s="38"/>
    </row>
    <row r="32" spans="1:11">
      <c r="A32" s="304"/>
      <c r="B32" s="21">
        <v>85395</v>
      </c>
      <c r="C32" s="25"/>
      <c r="D32" s="166" t="s">
        <v>156</v>
      </c>
      <c r="E32" s="157">
        <f t="shared" si="2"/>
        <v>44</v>
      </c>
      <c r="F32" s="157">
        <f t="shared" si="2"/>
        <v>44</v>
      </c>
      <c r="G32" s="157">
        <f t="shared" si="2"/>
        <v>0</v>
      </c>
    </row>
    <row r="33" spans="1:11" customFormat="1" ht="25.5">
      <c r="A33" s="304"/>
      <c r="B33" s="169"/>
      <c r="C33" s="41" t="s">
        <v>157</v>
      </c>
      <c r="D33" s="168" t="s">
        <v>158</v>
      </c>
      <c r="E33" s="27">
        <f>F33+G33</f>
        <v>44</v>
      </c>
      <c r="F33" s="27">
        <v>44</v>
      </c>
      <c r="G33" s="27">
        <v>0</v>
      </c>
      <c r="H33" s="26"/>
      <c r="J33" s="26"/>
    </row>
    <row r="34" spans="1:11">
      <c r="A34" s="23">
        <v>854</v>
      </c>
      <c r="B34" s="19"/>
      <c r="C34" s="24"/>
      <c r="D34" s="29" t="s">
        <v>265</v>
      </c>
      <c r="E34" s="20">
        <f>E36+E37</f>
        <v>749550</v>
      </c>
      <c r="F34" s="20">
        <f>F36+F37</f>
        <v>749550</v>
      </c>
      <c r="G34" s="20">
        <f>G36+G37</f>
        <v>0</v>
      </c>
      <c r="I34" s="1"/>
      <c r="J34" s="1"/>
      <c r="K34" s="38"/>
    </row>
    <row r="35" spans="1:11" customFormat="1">
      <c r="A35" s="259"/>
      <c r="B35" s="261">
        <v>85415</v>
      </c>
      <c r="C35" s="129"/>
      <c r="D35" s="262" t="s">
        <v>266</v>
      </c>
      <c r="E35" s="263">
        <f>E36+E37</f>
        <v>749550</v>
      </c>
      <c r="F35" s="263">
        <f>F36+F37</f>
        <v>749550</v>
      </c>
      <c r="G35" s="263">
        <f>G36+G37</f>
        <v>0</v>
      </c>
      <c r="H35" s="26"/>
      <c r="J35" s="26"/>
    </row>
    <row r="36" spans="1:11" customFormat="1" ht="63.75">
      <c r="A36" s="259"/>
      <c r="B36" s="220"/>
      <c r="C36" s="129" t="s">
        <v>281</v>
      </c>
      <c r="D36" s="264" t="s">
        <v>282</v>
      </c>
      <c r="E36" s="263">
        <f>F36+G36</f>
        <v>510069</v>
      </c>
      <c r="F36" s="263">
        <v>510069</v>
      </c>
      <c r="G36" s="263">
        <v>0</v>
      </c>
      <c r="H36" s="26"/>
      <c r="J36" s="26"/>
    </row>
    <row r="37" spans="1:11" customFormat="1" ht="63.75">
      <c r="A37" s="260"/>
      <c r="B37" s="268"/>
      <c r="C37" s="265" t="s">
        <v>283</v>
      </c>
      <c r="D37" s="266" t="s">
        <v>282</v>
      </c>
      <c r="E37" s="263">
        <f>F37+G37</f>
        <v>239481</v>
      </c>
      <c r="F37" s="267">
        <v>239481</v>
      </c>
      <c r="G37" s="263">
        <v>0</v>
      </c>
      <c r="H37" s="26"/>
      <c r="J37" s="26"/>
    </row>
    <row r="38" spans="1:11">
      <c r="A38" s="23">
        <v>900</v>
      </c>
      <c r="B38" s="19"/>
      <c r="C38" s="24"/>
      <c r="D38" s="9" t="s">
        <v>139</v>
      </c>
      <c r="E38" s="20">
        <f t="shared" ref="E38:G39" si="3">E39</f>
        <v>8357</v>
      </c>
      <c r="F38" s="20">
        <f t="shared" si="3"/>
        <v>8357</v>
      </c>
      <c r="G38" s="20">
        <f t="shared" si="3"/>
        <v>0</v>
      </c>
      <c r="J38" s="1"/>
      <c r="K38" s="38"/>
    </row>
    <row r="39" spans="1:11" ht="15.75">
      <c r="A39" s="303"/>
      <c r="B39" s="21">
        <v>90002</v>
      </c>
      <c r="C39" s="25"/>
      <c r="D39" s="160" t="s">
        <v>140</v>
      </c>
      <c r="E39" s="157">
        <f t="shared" si="3"/>
        <v>8357</v>
      </c>
      <c r="F39" s="157">
        <f t="shared" si="3"/>
        <v>8357</v>
      </c>
      <c r="G39" s="157">
        <f t="shared" si="3"/>
        <v>0</v>
      </c>
    </row>
    <row r="40" spans="1:11" customFormat="1" ht="38.25">
      <c r="A40" s="303"/>
      <c r="B40" s="143"/>
      <c r="C40" s="155" t="s">
        <v>111</v>
      </c>
      <c r="D40" s="161" t="s">
        <v>112</v>
      </c>
      <c r="E40" s="27">
        <f>F40+G40</f>
        <v>8357</v>
      </c>
      <c r="F40" s="27">
        <v>8357</v>
      </c>
      <c r="G40" s="27">
        <v>0</v>
      </c>
      <c r="H40" s="26"/>
      <c r="J40" s="26"/>
    </row>
  </sheetData>
  <mergeCells count="15">
    <mergeCell ref="A17:A19"/>
    <mergeCell ref="B18:B19"/>
    <mergeCell ref="A39:A40"/>
    <mergeCell ref="A24:A27"/>
    <mergeCell ref="A29:A30"/>
    <mergeCell ref="A21:A22"/>
    <mergeCell ref="A32:A33"/>
    <mergeCell ref="A15:D15"/>
    <mergeCell ref="F12:G12"/>
    <mergeCell ref="A6:G9"/>
    <mergeCell ref="E12:E13"/>
    <mergeCell ref="D12:D13"/>
    <mergeCell ref="C12:C13"/>
    <mergeCell ref="B12:B13"/>
    <mergeCell ref="A12:A13"/>
  </mergeCells>
  <phoneticPr fontId="0" type="noConversion"/>
  <printOptions horizontalCentered="1"/>
  <pageMargins left="0" right="0" top="0.59055118110236227" bottom="0.59055118110236227" header="0.19685039370078741" footer="0.19685039370078741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K18"/>
  <sheetViews>
    <sheetView zoomScaleNormal="100" zoomScaleSheetLayoutView="100" workbookViewId="0">
      <selection activeCell="H7" sqref="H7"/>
    </sheetView>
  </sheetViews>
  <sheetFormatPr defaultRowHeight="12.75"/>
  <cols>
    <col min="1" max="1" width="5.7109375" style="7" customWidth="1"/>
    <col min="2" max="2" width="7.28515625" style="7" customWidth="1"/>
    <col min="3" max="3" width="6.42578125" style="8" customWidth="1"/>
    <col min="4" max="4" width="45.85546875" style="7" customWidth="1"/>
    <col min="5" max="5" width="13.85546875" style="1" customWidth="1"/>
    <col min="6" max="6" width="11.42578125" style="7" bestFit="1" customWidth="1"/>
    <col min="7" max="7" width="10.85546875" style="7" customWidth="1"/>
    <col min="8" max="16384" width="9.140625" style="7"/>
  </cols>
  <sheetData>
    <row r="1" spans="1:11">
      <c r="E1" s="1" t="s">
        <v>30</v>
      </c>
    </row>
    <row r="2" spans="1:11">
      <c r="E2" s="26" t="s">
        <v>294</v>
      </c>
    </row>
    <row r="3" spans="1:11">
      <c r="E3" s="1" t="s">
        <v>5</v>
      </c>
    </row>
    <row r="4" spans="1:11">
      <c r="E4" s="26" t="s">
        <v>295</v>
      </c>
    </row>
    <row r="5" spans="1:11">
      <c r="E5" s="7"/>
    </row>
    <row r="6" spans="1:11" ht="12.75" customHeight="1">
      <c r="A6" s="289" t="s">
        <v>160</v>
      </c>
      <c r="B6" s="289"/>
      <c r="C6" s="289"/>
      <c r="D6" s="289"/>
      <c r="E6" s="289"/>
      <c r="F6" s="289"/>
      <c r="G6" s="289"/>
    </row>
    <row r="7" spans="1:11" ht="12.75" customHeight="1">
      <c r="A7" s="289"/>
      <c r="B7" s="289"/>
      <c r="C7" s="289"/>
      <c r="D7" s="289"/>
      <c r="E7" s="289"/>
      <c r="F7" s="289"/>
      <c r="G7" s="289"/>
    </row>
    <row r="8" spans="1:11" ht="12.75" customHeight="1">
      <c r="A8" s="289"/>
      <c r="B8" s="289"/>
      <c r="C8" s="289"/>
      <c r="D8" s="289"/>
      <c r="E8" s="289"/>
      <c r="F8" s="289"/>
      <c r="G8" s="289"/>
    </row>
    <row r="9" spans="1:11" ht="12.75" customHeight="1">
      <c r="A9" s="289"/>
      <c r="B9" s="289"/>
      <c r="C9" s="289"/>
      <c r="D9" s="289"/>
      <c r="E9" s="289"/>
      <c r="F9" s="289"/>
      <c r="G9" s="289"/>
    </row>
    <row r="12" spans="1:11">
      <c r="A12" s="292" t="s">
        <v>0</v>
      </c>
      <c r="B12" s="296" t="s">
        <v>1</v>
      </c>
      <c r="C12" s="294" t="s">
        <v>25</v>
      </c>
      <c r="D12" s="292" t="s">
        <v>2</v>
      </c>
      <c r="E12" s="290" t="s">
        <v>161</v>
      </c>
      <c r="F12" s="287" t="s">
        <v>6</v>
      </c>
      <c r="G12" s="288"/>
    </row>
    <row r="13" spans="1:11" ht="24">
      <c r="A13" s="293"/>
      <c r="B13" s="297"/>
      <c r="C13" s="293"/>
      <c r="D13" s="293"/>
      <c r="E13" s="291"/>
      <c r="F13" s="34" t="s">
        <v>23</v>
      </c>
      <c r="G13" s="39" t="s">
        <v>24</v>
      </c>
    </row>
    <row r="14" spans="1:11">
      <c r="A14" s="31">
        <v>1</v>
      </c>
      <c r="B14" s="32">
        <v>2</v>
      </c>
      <c r="C14" s="31">
        <v>3</v>
      </c>
      <c r="D14" s="31">
        <v>4</v>
      </c>
      <c r="E14" s="35">
        <v>5</v>
      </c>
      <c r="F14" s="36">
        <v>6</v>
      </c>
      <c r="G14" s="40">
        <v>7</v>
      </c>
    </row>
    <row r="15" spans="1:11" ht="15.75">
      <c r="A15" s="286" t="s">
        <v>3</v>
      </c>
      <c r="B15" s="286"/>
      <c r="C15" s="286"/>
      <c r="D15" s="286"/>
      <c r="E15" s="17">
        <f t="shared" ref="E15:G17" si="0">E16</f>
        <v>43</v>
      </c>
      <c r="F15" s="17">
        <f t="shared" si="0"/>
        <v>43</v>
      </c>
      <c r="G15" s="17">
        <f t="shared" si="0"/>
        <v>0</v>
      </c>
      <c r="H15" s="1"/>
      <c r="J15" s="1"/>
    </row>
    <row r="16" spans="1:11" ht="25.5">
      <c r="A16" s="23">
        <v>853</v>
      </c>
      <c r="B16" s="19"/>
      <c r="C16" s="24"/>
      <c r="D16" s="29" t="s">
        <v>21</v>
      </c>
      <c r="E16" s="20">
        <f t="shared" si="0"/>
        <v>43</v>
      </c>
      <c r="F16" s="20">
        <f t="shared" si="0"/>
        <v>43</v>
      </c>
      <c r="G16" s="20">
        <f t="shared" si="0"/>
        <v>0</v>
      </c>
      <c r="K16" s="38"/>
    </row>
    <row r="17" spans="1:10">
      <c r="A17" s="304"/>
      <c r="B17" s="21">
        <v>85395</v>
      </c>
      <c r="C17" s="25"/>
      <c r="D17" s="166" t="s">
        <v>156</v>
      </c>
      <c r="E17" s="157">
        <f t="shared" si="0"/>
        <v>43</v>
      </c>
      <c r="F17" s="157">
        <f t="shared" si="0"/>
        <v>43</v>
      </c>
      <c r="G17" s="157">
        <f t="shared" si="0"/>
        <v>0</v>
      </c>
    </row>
    <row r="18" spans="1:10" customFormat="1" ht="25.5">
      <c r="A18" s="305"/>
      <c r="B18" s="170"/>
      <c r="C18" s="41" t="s">
        <v>159</v>
      </c>
      <c r="D18" s="168" t="s">
        <v>158</v>
      </c>
      <c r="E18" s="27">
        <f>F18+G18</f>
        <v>43</v>
      </c>
      <c r="F18" s="27">
        <v>43</v>
      </c>
      <c r="G18" s="27">
        <v>0</v>
      </c>
      <c r="H18" s="26"/>
      <c r="J18" s="26"/>
    </row>
  </sheetData>
  <mergeCells count="9">
    <mergeCell ref="A17:A18"/>
    <mergeCell ref="A15:D15"/>
    <mergeCell ref="F12:G12"/>
    <mergeCell ref="A6:G9"/>
    <mergeCell ref="E12:E13"/>
    <mergeCell ref="D12:D13"/>
    <mergeCell ref="C12:C13"/>
    <mergeCell ref="B12:B13"/>
    <mergeCell ref="A12:A13"/>
  </mergeCells>
  <phoneticPr fontId="0" type="noConversion"/>
  <printOptions horizontalCentered="1"/>
  <pageMargins left="0" right="0" top="0.39370078740157483" bottom="0.39370078740157483" header="0.19685039370078741" footer="0.19685039370078741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3"/>
  <dimension ref="A1:M43"/>
  <sheetViews>
    <sheetView zoomScaleNormal="75" zoomScaleSheetLayoutView="100" workbookViewId="0">
      <selection activeCell="M2" sqref="M2"/>
    </sheetView>
  </sheetViews>
  <sheetFormatPr defaultRowHeight="12.75"/>
  <cols>
    <col min="1" max="1" width="6.7109375" style="3" customWidth="1"/>
    <col min="2" max="2" width="9.7109375" style="4" customWidth="1"/>
    <col min="3" max="3" width="29.5703125" style="5" customWidth="1"/>
    <col min="4" max="4" width="12" style="5" customWidth="1"/>
    <col min="5" max="5" width="11.140625" style="5" customWidth="1"/>
    <col min="6" max="6" width="12.7109375" style="5" customWidth="1"/>
    <col min="7" max="7" width="14.5703125" style="5" customWidth="1"/>
    <col min="8" max="8" width="9.85546875" style="5" bestFit="1" customWidth="1"/>
    <col min="9" max="9" width="10.5703125" style="5" bestFit="1" customWidth="1"/>
    <col min="10" max="10" width="9.5703125" style="5" customWidth="1"/>
    <col min="11" max="11" width="10.42578125" style="5" customWidth="1"/>
    <col min="12" max="12" width="12.7109375" style="5" customWidth="1"/>
    <col min="13" max="16384" width="9.140625" style="5"/>
  </cols>
  <sheetData>
    <row r="1" spans="1:13" ht="14.25">
      <c r="A1" s="313" t="s">
        <v>37</v>
      </c>
      <c r="B1" s="313"/>
      <c r="C1" s="313"/>
      <c r="D1" s="313"/>
      <c r="E1" s="313"/>
      <c r="F1" s="313"/>
      <c r="G1" s="313"/>
      <c r="H1" s="313"/>
      <c r="J1" s="2" t="s">
        <v>108</v>
      </c>
      <c r="L1" s="2"/>
    </row>
    <row r="2" spans="1:13" ht="14.25">
      <c r="A2" s="313"/>
      <c r="B2" s="313"/>
      <c r="C2" s="313"/>
      <c r="D2" s="313"/>
      <c r="E2" s="313"/>
      <c r="F2" s="313"/>
      <c r="G2" s="313"/>
      <c r="H2" s="313"/>
      <c r="J2" s="26" t="s">
        <v>294</v>
      </c>
      <c r="K2" s="7"/>
      <c r="L2" s="2"/>
    </row>
    <row r="3" spans="1:13" ht="14.25">
      <c r="A3" s="313"/>
      <c r="B3" s="313"/>
      <c r="C3" s="313"/>
      <c r="D3" s="313"/>
      <c r="E3" s="313"/>
      <c r="F3" s="313"/>
      <c r="G3" s="313"/>
      <c r="H3" s="313"/>
      <c r="J3" s="1" t="s">
        <v>5</v>
      </c>
      <c r="K3" s="7"/>
      <c r="L3" s="2"/>
    </row>
    <row r="4" spans="1:13" ht="14.25">
      <c r="A4" s="313"/>
      <c r="B4" s="313"/>
      <c r="C4" s="313"/>
      <c r="D4" s="313"/>
      <c r="E4" s="313"/>
      <c r="F4" s="313"/>
      <c r="G4" s="313"/>
      <c r="H4" s="313"/>
      <c r="J4" s="26" t="s">
        <v>295</v>
      </c>
      <c r="K4" s="7"/>
      <c r="L4" s="2"/>
    </row>
    <row r="5" spans="1:13">
      <c r="A5" s="313"/>
      <c r="B5" s="313"/>
      <c r="C5" s="313"/>
      <c r="D5" s="313"/>
      <c r="E5" s="313"/>
      <c r="F5" s="313"/>
      <c r="G5" s="313"/>
      <c r="H5" s="313"/>
      <c r="I5" s="315"/>
      <c r="J5" s="315"/>
      <c r="K5" s="315"/>
      <c r="L5" s="315"/>
    </row>
    <row r="6" spans="1:13" ht="0.75" customHeight="1">
      <c r="A6" s="313"/>
      <c r="B6" s="313"/>
      <c r="C6" s="313"/>
      <c r="D6" s="313"/>
      <c r="E6" s="313"/>
      <c r="F6" s="313"/>
      <c r="G6" s="313"/>
      <c r="H6" s="313"/>
    </row>
    <row r="7" spans="1:13" ht="12.75" customHeight="1">
      <c r="A7" s="316" t="s">
        <v>0</v>
      </c>
      <c r="B7" s="317" t="s">
        <v>1</v>
      </c>
      <c r="C7" s="316" t="s">
        <v>2</v>
      </c>
      <c r="D7" s="314" t="s">
        <v>38</v>
      </c>
      <c r="E7" s="314" t="s">
        <v>6</v>
      </c>
      <c r="F7" s="314"/>
      <c r="G7" s="314"/>
      <c r="H7" s="314"/>
      <c r="I7" s="314"/>
      <c r="J7" s="314"/>
      <c r="K7" s="314"/>
      <c r="L7" s="314"/>
      <c r="M7" s="6"/>
    </row>
    <row r="8" spans="1:13" ht="12.75" customHeight="1">
      <c r="A8" s="316"/>
      <c r="B8" s="317"/>
      <c r="C8" s="316"/>
      <c r="D8" s="314"/>
      <c r="E8" s="314" t="s">
        <v>10</v>
      </c>
      <c r="F8" s="37"/>
      <c r="G8" s="314" t="s">
        <v>11</v>
      </c>
      <c r="H8" s="314"/>
      <c r="I8" s="314"/>
      <c r="J8" s="314"/>
      <c r="K8" s="314"/>
      <c r="L8" s="314" t="s">
        <v>7</v>
      </c>
      <c r="M8" s="6"/>
    </row>
    <row r="9" spans="1:13" ht="71.25" customHeight="1">
      <c r="A9" s="316"/>
      <c r="B9" s="317"/>
      <c r="C9" s="316"/>
      <c r="D9" s="314"/>
      <c r="E9" s="314"/>
      <c r="F9" s="37" t="s">
        <v>22</v>
      </c>
      <c r="G9" s="37" t="s">
        <v>12</v>
      </c>
      <c r="H9" s="37" t="s">
        <v>13</v>
      </c>
      <c r="I9" s="37" t="s">
        <v>14</v>
      </c>
      <c r="J9" s="37" t="s">
        <v>15</v>
      </c>
      <c r="K9" s="37" t="s">
        <v>16</v>
      </c>
      <c r="L9" s="314"/>
      <c r="M9" s="6"/>
    </row>
    <row r="10" spans="1:13" ht="11.25" customHeight="1">
      <c r="A10" s="316"/>
      <c r="B10" s="317"/>
      <c r="C10" s="316"/>
      <c r="D10" s="316" t="s">
        <v>8</v>
      </c>
      <c r="E10" s="316"/>
      <c r="F10" s="316"/>
      <c r="G10" s="316"/>
      <c r="H10" s="316"/>
      <c r="I10" s="316"/>
      <c r="J10" s="316"/>
      <c r="K10" s="316"/>
      <c r="L10" s="316"/>
    </row>
    <row r="11" spans="1:13">
      <c r="A11" s="10">
        <v>1</v>
      </c>
      <c r="B11" s="11">
        <v>2</v>
      </c>
      <c r="C11" s="10">
        <v>3</v>
      </c>
      <c r="D11" s="10">
        <v>4</v>
      </c>
      <c r="E11" s="10">
        <v>5</v>
      </c>
      <c r="F11" s="10"/>
      <c r="G11" s="10">
        <v>6</v>
      </c>
      <c r="H11" s="10">
        <v>7</v>
      </c>
      <c r="I11" s="10">
        <v>8</v>
      </c>
      <c r="J11" s="10">
        <v>9</v>
      </c>
      <c r="K11" s="10">
        <v>10</v>
      </c>
      <c r="L11" s="10">
        <v>11</v>
      </c>
    </row>
    <row r="12" spans="1:13" ht="17.25" customHeight="1">
      <c r="A12" s="12"/>
      <c r="B12" s="13"/>
      <c r="C12" s="14" t="s">
        <v>3</v>
      </c>
      <c r="D12" s="14">
        <f>D13+D15+D17+D21+D23+D25+D27+D29</f>
        <v>1124008</v>
      </c>
      <c r="E12" s="14">
        <f t="shared" ref="E12:L12" si="0">E13+E15+E17+E21+E23+E25+E27+E29</f>
        <v>809008</v>
      </c>
      <c r="F12" s="14">
        <f t="shared" si="0"/>
        <v>796964</v>
      </c>
      <c r="G12" s="14">
        <f t="shared" si="0"/>
        <v>17</v>
      </c>
      <c r="H12" s="14">
        <f t="shared" si="0"/>
        <v>0</v>
      </c>
      <c r="I12" s="14">
        <f t="shared" si="0"/>
        <v>12027</v>
      </c>
      <c r="J12" s="14">
        <f t="shared" si="0"/>
        <v>0</v>
      </c>
      <c r="K12" s="14">
        <f t="shared" si="0"/>
        <v>0</v>
      </c>
      <c r="L12" s="14">
        <f t="shared" si="0"/>
        <v>315000</v>
      </c>
    </row>
    <row r="13" spans="1:13" ht="13.5" customHeight="1">
      <c r="A13" s="18" t="s">
        <v>146</v>
      </c>
      <c r="B13" s="16"/>
      <c r="C13" s="9" t="s">
        <v>260</v>
      </c>
      <c r="D13" s="22">
        <f>D14</f>
        <v>6647</v>
      </c>
      <c r="E13" s="22">
        <f>E14</f>
        <v>6647</v>
      </c>
      <c r="F13" s="22">
        <f>F14</f>
        <v>6647</v>
      </c>
      <c r="G13" s="22">
        <f t="shared" ref="G13:L13" si="1">G14</f>
        <v>0</v>
      </c>
      <c r="H13" s="22">
        <f t="shared" si="1"/>
        <v>0</v>
      </c>
      <c r="I13" s="22">
        <f t="shared" si="1"/>
        <v>0</v>
      </c>
      <c r="J13" s="22">
        <f t="shared" si="1"/>
        <v>0</v>
      </c>
      <c r="K13" s="22">
        <f t="shared" si="1"/>
        <v>0</v>
      </c>
      <c r="L13" s="22">
        <f t="shared" si="1"/>
        <v>0</v>
      </c>
    </row>
    <row r="14" spans="1:13" ht="25.5">
      <c r="A14" s="247"/>
      <c r="B14" s="21">
        <v>70005</v>
      </c>
      <c r="C14" s="245" t="s">
        <v>148</v>
      </c>
      <c r="D14" s="15">
        <f>E14+L14</f>
        <v>6647</v>
      </c>
      <c r="E14" s="15">
        <f>SUM(F14:K14)</f>
        <v>6647</v>
      </c>
      <c r="F14" s="15">
        <v>6647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</row>
    <row r="15" spans="1:13">
      <c r="A15" s="18">
        <v>710</v>
      </c>
      <c r="B15" s="16"/>
      <c r="C15" s="9" t="s">
        <v>57</v>
      </c>
      <c r="D15" s="22">
        <f>D16</f>
        <v>65000</v>
      </c>
      <c r="E15" s="22">
        <f t="shared" ref="E15:L15" si="2">E16</f>
        <v>0</v>
      </c>
      <c r="F15" s="22">
        <f t="shared" si="2"/>
        <v>0</v>
      </c>
      <c r="G15" s="22">
        <f t="shared" si="2"/>
        <v>0</v>
      </c>
      <c r="H15" s="22">
        <f t="shared" si="2"/>
        <v>0</v>
      </c>
      <c r="I15" s="22">
        <f t="shared" si="2"/>
        <v>0</v>
      </c>
      <c r="J15" s="22">
        <f t="shared" si="2"/>
        <v>0</v>
      </c>
      <c r="K15" s="22">
        <f t="shared" si="2"/>
        <v>0</v>
      </c>
      <c r="L15" s="22">
        <f t="shared" si="2"/>
        <v>65000</v>
      </c>
    </row>
    <row r="16" spans="1:13" ht="25.5">
      <c r="A16" s="142"/>
      <c r="B16" s="119" t="s">
        <v>138</v>
      </c>
      <c r="C16" s="121" t="s">
        <v>137</v>
      </c>
      <c r="D16" s="27">
        <f t="shared" ref="D16:D28" si="3">E16+L16</f>
        <v>65000</v>
      </c>
      <c r="E16" s="27">
        <f t="shared" ref="E16:E28" si="4">SUM(F16:K16)</f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65000</v>
      </c>
    </row>
    <row r="17" spans="1:12">
      <c r="A17" s="18" t="s">
        <v>17</v>
      </c>
      <c r="B17" s="16"/>
      <c r="C17" s="9" t="s">
        <v>110</v>
      </c>
      <c r="D17" s="22">
        <f>D18+D19+D20</f>
        <v>244110</v>
      </c>
      <c r="E17" s="22">
        <f t="shared" ref="E17:L17" si="5">E18+E19+E20</f>
        <v>44110</v>
      </c>
      <c r="F17" s="22">
        <f t="shared" si="5"/>
        <v>44110</v>
      </c>
      <c r="G17" s="22">
        <f t="shared" si="5"/>
        <v>0</v>
      </c>
      <c r="H17" s="22">
        <f t="shared" si="5"/>
        <v>0</v>
      </c>
      <c r="I17" s="22">
        <f t="shared" si="5"/>
        <v>0</v>
      </c>
      <c r="J17" s="22">
        <f t="shared" si="5"/>
        <v>0</v>
      </c>
      <c r="K17" s="22">
        <f t="shared" si="5"/>
        <v>0</v>
      </c>
      <c r="L17" s="22">
        <f t="shared" si="5"/>
        <v>200000</v>
      </c>
    </row>
    <row r="18" spans="1:12">
      <c r="A18" s="310"/>
      <c r="B18" s="119" t="s">
        <v>80</v>
      </c>
      <c r="C18" s="30" t="s">
        <v>27</v>
      </c>
      <c r="D18" s="27">
        <f>E18+L18</f>
        <v>42910</v>
      </c>
      <c r="E18" s="27">
        <f>SUM(F18:K18)</f>
        <v>42910</v>
      </c>
      <c r="F18" s="27">
        <v>42910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</row>
    <row r="19" spans="1:12">
      <c r="A19" s="311"/>
      <c r="B19" s="119" t="s">
        <v>84</v>
      </c>
      <c r="C19" s="30" t="s">
        <v>26</v>
      </c>
      <c r="D19" s="27">
        <f t="shared" si="3"/>
        <v>200000</v>
      </c>
      <c r="E19" s="27">
        <f t="shared" si="4"/>
        <v>0</v>
      </c>
      <c r="F19" s="27"/>
      <c r="G19" s="27"/>
      <c r="H19" s="27"/>
      <c r="I19" s="27"/>
      <c r="J19" s="27"/>
      <c r="K19" s="27"/>
      <c r="L19" s="27">
        <v>200000</v>
      </c>
    </row>
    <row r="20" spans="1:12">
      <c r="A20" s="312"/>
      <c r="B20" s="124" t="s">
        <v>20</v>
      </c>
      <c r="C20" s="121" t="s">
        <v>19</v>
      </c>
      <c r="D20" s="27">
        <f t="shared" si="3"/>
        <v>1200</v>
      </c>
      <c r="E20" s="27">
        <f t="shared" si="4"/>
        <v>1200</v>
      </c>
      <c r="F20" s="27">
        <v>1200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</row>
    <row r="21" spans="1:12">
      <c r="A21" s="18">
        <v>851</v>
      </c>
      <c r="B21" s="16"/>
      <c r="C21" s="9" t="s">
        <v>141</v>
      </c>
      <c r="D21" s="22">
        <f t="shared" si="3"/>
        <v>50000</v>
      </c>
      <c r="E21" s="22">
        <f t="shared" si="4"/>
        <v>0</v>
      </c>
      <c r="F21" s="22">
        <f>F22</f>
        <v>0</v>
      </c>
      <c r="G21" s="22">
        <f t="shared" ref="G21:L21" si="6">G22</f>
        <v>0</v>
      </c>
      <c r="H21" s="22">
        <f t="shared" si="6"/>
        <v>0</v>
      </c>
      <c r="I21" s="22">
        <f t="shared" si="6"/>
        <v>0</v>
      </c>
      <c r="J21" s="22">
        <f t="shared" si="6"/>
        <v>0</v>
      </c>
      <c r="K21" s="22">
        <f t="shared" si="6"/>
        <v>0</v>
      </c>
      <c r="L21" s="22">
        <f t="shared" si="6"/>
        <v>50000</v>
      </c>
    </row>
    <row r="22" spans="1:12">
      <c r="A22" s="146"/>
      <c r="B22" s="119" t="s">
        <v>34</v>
      </c>
      <c r="C22" s="154" t="s">
        <v>142</v>
      </c>
      <c r="D22" s="15">
        <f t="shared" si="3"/>
        <v>50000</v>
      </c>
      <c r="E22" s="15">
        <f t="shared" si="4"/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50000</v>
      </c>
    </row>
    <row r="23" spans="1:12" ht="38.25">
      <c r="A23" s="18">
        <v>853</v>
      </c>
      <c r="B23" s="16"/>
      <c r="C23" s="29" t="s">
        <v>21</v>
      </c>
      <c r="D23" s="22">
        <f t="shared" ref="D23:L23" si="7">D24</f>
        <v>44</v>
      </c>
      <c r="E23" s="22">
        <f t="shared" si="7"/>
        <v>44</v>
      </c>
      <c r="F23" s="22">
        <f t="shared" si="7"/>
        <v>0</v>
      </c>
      <c r="G23" s="22">
        <f t="shared" si="7"/>
        <v>17</v>
      </c>
      <c r="H23" s="22">
        <f t="shared" si="7"/>
        <v>0</v>
      </c>
      <c r="I23" s="22">
        <f t="shared" si="7"/>
        <v>27</v>
      </c>
      <c r="J23" s="22">
        <f t="shared" si="7"/>
        <v>0</v>
      </c>
      <c r="K23" s="22">
        <f t="shared" si="7"/>
        <v>0</v>
      </c>
      <c r="L23" s="22">
        <f t="shared" si="7"/>
        <v>0</v>
      </c>
    </row>
    <row r="24" spans="1:12">
      <c r="A24" s="146"/>
      <c r="B24" s="119" t="s">
        <v>162</v>
      </c>
      <c r="C24" s="154" t="s">
        <v>156</v>
      </c>
      <c r="D24" s="15">
        <f>E24+L24</f>
        <v>44</v>
      </c>
      <c r="E24" s="15">
        <f>SUM(F24:K24)</f>
        <v>44</v>
      </c>
      <c r="F24" s="15">
        <v>0</v>
      </c>
      <c r="G24" s="15">
        <v>17</v>
      </c>
      <c r="H24" s="15">
        <v>0</v>
      </c>
      <c r="I24" s="15">
        <v>27</v>
      </c>
      <c r="J24" s="15">
        <v>0</v>
      </c>
      <c r="K24" s="15">
        <v>0</v>
      </c>
      <c r="L24" s="15">
        <v>0</v>
      </c>
    </row>
    <row r="25" spans="1:12" ht="25.5">
      <c r="A25" s="18">
        <v>854</v>
      </c>
      <c r="B25" s="16"/>
      <c r="C25" s="29" t="s">
        <v>265</v>
      </c>
      <c r="D25" s="22">
        <f>D26</f>
        <v>749550</v>
      </c>
      <c r="E25" s="22">
        <f>E26</f>
        <v>749550</v>
      </c>
      <c r="F25" s="22">
        <f>F26</f>
        <v>737550</v>
      </c>
      <c r="G25" s="22">
        <f t="shared" ref="G25:L25" si="8">G26</f>
        <v>0</v>
      </c>
      <c r="H25" s="22">
        <f t="shared" si="8"/>
        <v>0</v>
      </c>
      <c r="I25" s="22">
        <f t="shared" si="8"/>
        <v>12000</v>
      </c>
      <c r="J25" s="22">
        <f t="shared" si="8"/>
        <v>0</v>
      </c>
      <c r="K25" s="22">
        <f t="shared" si="8"/>
        <v>0</v>
      </c>
      <c r="L25" s="22">
        <f t="shared" si="8"/>
        <v>0</v>
      </c>
    </row>
    <row r="26" spans="1:12">
      <c r="A26" s="146"/>
      <c r="B26" s="119" t="s">
        <v>267</v>
      </c>
      <c r="C26" s="154" t="s">
        <v>266</v>
      </c>
      <c r="D26" s="258">
        <f>E26+L26</f>
        <v>749550</v>
      </c>
      <c r="E26" s="258">
        <f>SUM(F26:K26)</f>
        <v>749550</v>
      </c>
      <c r="F26" s="258">
        <f>'zał.1 dochody zw'!E34-'Zał.3 zw.wydatk'!I26</f>
        <v>737550</v>
      </c>
      <c r="G26" s="258">
        <v>0</v>
      </c>
      <c r="H26" s="258">
        <v>0</v>
      </c>
      <c r="I26" s="258">
        <v>12000</v>
      </c>
      <c r="J26" s="258">
        <v>0</v>
      </c>
      <c r="K26" s="258">
        <v>0</v>
      </c>
      <c r="L26" s="258">
        <v>0</v>
      </c>
    </row>
    <row r="27" spans="1:12" ht="25.5">
      <c r="A27" s="18">
        <v>900</v>
      </c>
      <c r="B27" s="16"/>
      <c r="C27" s="29" t="s">
        <v>139</v>
      </c>
      <c r="D27" s="22">
        <f t="shared" si="3"/>
        <v>8357</v>
      </c>
      <c r="E27" s="22">
        <f t="shared" si="4"/>
        <v>8357</v>
      </c>
      <c r="F27" s="22">
        <f>F28</f>
        <v>8357</v>
      </c>
      <c r="G27" s="22">
        <f t="shared" ref="G27:L27" si="9">G28</f>
        <v>0</v>
      </c>
      <c r="H27" s="22">
        <f t="shared" si="9"/>
        <v>0</v>
      </c>
      <c r="I27" s="22">
        <f t="shared" si="9"/>
        <v>0</v>
      </c>
      <c r="J27" s="22">
        <f t="shared" si="9"/>
        <v>0</v>
      </c>
      <c r="K27" s="22">
        <f t="shared" si="9"/>
        <v>0</v>
      </c>
      <c r="L27" s="22">
        <f t="shared" si="9"/>
        <v>0</v>
      </c>
    </row>
    <row r="28" spans="1:12" ht="15.75">
      <c r="A28" s="125"/>
      <c r="B28" s="41" t="s">
        <v>145</v>
      </c>
      <c r="C28" s="160" t="s">
        <v>140</v>
      </c>
      <c r="D28" s="15">
        <f t="shared" si="3"/>
        <v>8357</v>
      </c>
      <c r="E28" s="15">
        <f t="shared" si="4"/>
        <v>8357</v>
      </c>
      <c r="F28" s="15">
        <v>8357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</row>
    <row r="29" spans="1:12" ht="25.5">
      <c r="A29" s="18">
        <v>921</v>
      </c>
      <c r="B29" s="16"/>
      <c r="C29" s="29" t="s">
        <v>245</v>
      </c>
      <c r="D29" s="22">
        <f>E29+L29</f>
        <v>300</v>
      </c>
      <c r="E29" s="22">
        <f>F29+M29</f>
        <v>300</v>
      </c>
      <c r="F29" s="22">
        <f>F30</f>
        <v>300</v>
      </c>
      <c r="G29" s="22">
        <f t="shared" ref="G29:L29" si="10">G30</f>
        <v>0</v>
      </c>
      <c r="H29" s="22">
        <f t="shared" si="10"/>
        <v>0</v>
      </c>
      <c r="I29" s="22">
        <f t="shared" si="10"/>
        <v>0</v>
      </c>
      <c r="J29" s="22">
        <f t="shared" si="10"/>
        <v>0</v>
      </c>
      <c r="K29" s="22">
        <f t="shared" si="10"/>
        <v>0</v>
      </c>
      <c r="L29" s="22">
        <f t="shared" si="10"/>
        <v>0</v>
      </c>
    </row>
    <row r="30" spans="1:12" ht="15.75">
      <c r="A30" s="125"/>
      <c r="B30" s="41" t="s">
        <v>257</v>
      </c>
      <c r="C30" s="160" t="s">
        <v>156</v>
      </c>
      <c r="D30" s="15">
        <f>E30+L30</f>
        <v>300</v>
      </c>
      <c r="E30" s="15">
        <f>SUM(F30:K30)</f>
        <v>300</v>
      </c>
      <c r="F30" s="15">
        <v>300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</row>
    <row r="43" spans="5:6">
      <c r="E43" s="28"/>
      <c r="F43" s="28"/>
    </row>
  </sheetData>
  <mergeCells count="13">
    <mergeCell ref="A18:A20"/>
    <mergeCell ref="A1:H4"/>
    <mergeCell ref="A5:H6"/>
    <mergeCell ref="G8:K8"/>
    <mergeCell ref="I5:L5"/>
    <mergeCell ref="E7:L7"/>
    <mergeCell ref="A7:A10"/>
    <mergeCell ref="B7:B10"/>
    <mergeCell ref="C7:C10"/>
    <mergeCell ref="L8:L9"/>
    <mergeCell ref="D7:D9"/>
    <mergeCell ref="E8:E9"/>
    <mergeCell ref="D10:L10"/>
  </mergeCells>
  <phoneticPr fontId="0" type="noConversion"/>
  <printOptions horizontalCentered="1"/>
  <pageMargins left="0.19685039370078741" right="0.19685039370078741" top="0.59055118110236227" bottom="0.59055118110236227" header="0" footer="0"/>
  <pageSetup paperSize="9" scale="95" fitToWidth="2" fitToHeight="2" orientation="landscape" horizontalDpi="4294967293" r:id="rId1"/>
  <headerFooter alignWithMargins="0">
    <oddFooter>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4"/>
  <dimension ref="A1:M29"/>
  <sheetViews>
    <sheetView zoomScaleNormal="75" zoomScaleSheetLayoutView="100" workbookViewId="0">
      <selection activeCell="N9" sqref="N9"/>
    </sheetView>
  </sheetViews>
  <sheetFormatPr defaultRowHeight="12.75"/>
  <cols>
    <col min="1" max="1" width="6.7109375" style="3" customWidth="1"/>
    <col min="2" max="2" width="9.7109375" style="4" customWidth="1"/>
    <col min="3" max="3" width="29.5703125" style="5" customWidth="1"/>
    <col min="4" max="4" width="12" style="5" customWidth="1"/>
    <col min="5" max="5" width="11.140625" style="5" customWidth="1"/>
    <col min="6" max="6" width="12.7109375" style="5" customWidth="1"/>
    <col min="7" max="7" width="14.5703125" style="5" customWidth="1"/>
    <col min="8" max="8" width="9.85546875" style="5" bestFit="1" customWidth="1"/>
    <col min="9" max="9" width="10.5703125" style="5" bestFit="1" customWidth="1"/>
    <col min="10" max="10" width="9.5703125" style="5" customWidth="1"/>
    <col min="11" max="11" width="10.42578125" style="5" customWidth="1"/>
    <col min="12" max="12" width="12.7109375" style="5" customWidth="1"/>
    <col min="13" max="16384" width="9.140625" style="5"/>
  </cols>
  <sheetData>
    <row r="1" spans="1:13" ht="14.25">
      <c r="A1" s="313" t="s">
        <v>107</v>
      </c>
      <c r="B1" s="313"/>
      <c r="C1" s="313"/>
      <c r="D1" s="313"/>
      <c r="E1" s="313"/>
      <c r="F1" s="313"/>
      <c r="G1" s="313"/>
      <c r="H1" s="313"/>
      <c r="J1" s="2" t="s">
        <v>256</v>
      </c>
      <c r="L1" s="2"/>
    </row>
    <row r="2" spans="1:13" ht="14.25">
      <c r="A2" s="313"/>
      <c r="B2" s="313"/>
      <c r="C2" s="313"/>
      <c r="D2" s="313"/>
      <c r="E2" s="313"/>
      <c r="F2" s="313"/>
      <c r="G2" s="313"/>
      <c r="H2" s="313"/>
      <c r="J2" s="26" t="s">
        <v>294</v>
      </c>
      <c r="K2" s="7"/>
      <c r="L2" s="2"/>
    </row>
    <row r="3" spans="1:13" ht="14.25">
      <c r="A3" s="313"/>
      <c r="B3" s="313"/>
      <c r="C3" s="313"/>
      <c r="D3" s="313"/>
      <c r="E3" s="313"/>
      <c r="F3" s="313"/>
      <c r="G3" s="313"/>
      <c r="H3" s="313"/>
      <c r="J3" s="1" t="s">
        <v>5</v>
      </c>
      <c r="K3" s="7"/>
      <c r="L3" s="2"/>
    </row>
    <row r="4" spans="1:13" ht="14.25">
      <c r="A4" s="313"/>
      <c r="B4" s="313"/>
      <c r="C4" s="313"/>
      <c r="D4" s="313"/>
      <c r="E4" s="313"/>
      <c r="F4" s="313"/>
      <c r="G4" s="313"/>
      <c r="H4" s="313"/>
      <c r="J4" s="26" t="s">
        <v>296</v>
      </c>
      <c r="K4" s="7"/>
      <c r="L4" s="2"/>
    </row>
    <row r="5" spans="1:13">
      <c r="A5" s="313"/>
      <c r="B5" s="313"/>
      <c r="C5" s="313"/>
      <c r="D5" s="313"/>
      <c r="E5" s="313"/>
      <c r="F5" s="313"/>
      <c r="G5" s="313"/>
      <c r="H5" s="313"/>
      <c r="I5" s="315"/>
      <c r="J5" s="315"/>
      <c r="K5" s="315"/>
      <c r="L5" s="315"/>
    </row>
    <row r="6" spans="1:13" ht="0.75" customHeight="1">
      <c r="A6" s="313"/>
      <c r="B6" s="313"/>
      <c r="C6" s="313"/>
      <c r="D6" s="313"/>
      <c r="E6" s="313"/>
      <c r="F6" s="313"/>
      <c r="G6" s="313"/>
      <c r="H6" s="313"/>
    </row>
    <row r="7" spans="1:13" ht="12.75" customHeight="1">
      <c r="A7" s="316" t="s">
        <v>0</v>
      </c>
      <c r="B7" s="317" t="s">
        <v>1</v>
      </c>
      <c r="C7" s="316" t="s">
        <v>2</v>
      </c>
      <c r="D7" s="314" t="s">
        <v>38</v>
      </c>
      <c r="E7" s="314" t="s">
        <v>6</v>
      </c>
      <c r="F7" s="314"/>
      <c r="G7" s="314"/>
      <c r="H7" s="314"/>
      <c r="I7" s="314"/>
      <c r="J7" s="314"/>
      <c r="K7" s="314"/>
      <c r="L7" s="314"/>
      <c r="M7" s="6"/>
    </row>
    <row r="8" spans="1:13" ht="12.75" customHeight="1">
      <c r="A8" s="316"/>
      <c r="B8" s="317"/>
      <c r="C8" s="316"/>
      <c r="D8" s="314"/>
      <c r="E8" s="314" t="s">
        <v>10</v>
      </c>
      <c r="F8" s="37"/>
      <c r="G8" s="314" t="s">
        <v>11</v>
      </c>
      <c r="H8" s="314"/>
      <c r="I8" s="314"/>
      <c r="J8" s="314"/>
      <c r="K8" s="314"/>
      <c r="L8" s="314" t="s">
        <v>7</v>
      </c>
      <c r="M8" s="6"/>
    </row>
    <row r="9" spans="1:13" ht="71.25" customHeight="1">
      <c r="A9" s="316"/>
      <c r="B9" s="317"/>
      <c r="C9" s="316"/>
      <c r="D9" s="314"/>
      <c r="E9" s="314"/>
      <c r="F9" s="37" t="s">
        <v>22</v>
      </c>
      <c r="G9" s="37" t="s">
        <v>12</v>
      </c>
      <c r="H9" s="37" t="s">
        <v>13</v>
      </c>
      <c r="I9" s="37" t="s">
        <v>14</v>
      </c>
      <c r="J9" s="37" t="s">
        <v>15</v>
      </c>
      <c r="K9" s="37" t="s">
        <v>16</v>
      </c>
      <c r="L9" s="314"/>
      <c r="M9" s="6"/>
    </row>
    <row r="10" spans="1:13" ht="11.25" customHeight="1">
      <c r="A10" s="316"/>
      <c r="B10" s="317"/>
      <c r="C10" s="316"/>
      <c r="D10" s="316" t="s">
        <v>8</v>
      </c>
      <c r="E10" s="316"/>
      <c r="F10" s="316"/>
      <c r="G10" s="316"/>
      <c r="H10" s="316"/>
      <c r="I10" s="316"/>
      <c r="J10" s="316"/>
      <c r="K10" s="316"/>
      <c r="L10" s="316"/>
    </row>
    <row r="11" spans="1:13">
      <c r="A11" s="10">
        <v>1</v>
      </c>
      <c r="B11" s="11">
        <v>2</v>
      </c>
      <c r="C11" s="10">
        <v>3</v>
      </c>
      <c r="D11" s="10">
        <v>4</v>
      </c>
      <c r="E11" s="10">
        <v>5</v>
      </c>
      <c r="F11" s="10"/>
      <c r="G11" s="10">
        <v>6</v>
      </c>
      <c r="H11" s="10">
        <v>7</v>
      </c>
      <c r="I11" s="10">
        <v>8</v>
      </c>
      <c r="J11" s="10">
        <v>9</v>
      </c>
      <c r="K11" s="10">
        <v>10</v>
      </c>
      <c r="L11" s="10">
        <v>11</v>
      </c>
    </row>
    <row r="12" spans="1:13" ht="17.25" customHeight="1">
      <c r="A12" s="12"/>
      <c r="B12" s="13"/>
      <c r="C12" s="14" t="s">
        <v>3</v>
      </c>
      <c r="D12" s="14">
        <f>D13+D15+D17</f>
        <v>43253</v>
      </c>
      <c r="E12" s="14">
        <f t="shared" ref="E12:L12" si="0">E13+E15+E17</f>
        <v>43253</v>
      </c>
      <c r="F12" s="14">
        <f t="shared" si="0"/>
        <v>43210</v>
      </c>
      <c r="G12" s="14">
        <f t="shared" si="0"/>
        <v>17</v>
      </c>
      <c r="H12" s="14">
        <f t="shared" si="0"/>
        <v>0</v>
      </c>
      <c r="I12" s="14">
        <f t="shared" si="0"/>
        <v>26</v>
      </c>
      <c r="J12" s="14">
        <f t="shared" si="0"/>
        <v>0</v>
      </c>
      <c r="K12" s="14">
        <f t="shared" si="0"/>
        <v>0</v>
      </c>
      <c r="L12" s="14">
        <f t="shared" si="0"/>
        <v>0</v>
      </c>
    </row>
    <row r="13" spans="1:13">
      <c r="A13" s="18" t="s">
        <v>56</v>
      </c>
      <c r="B13" s="16"/>
      <c r="C13" s="9" t="s">
        <v>57</v>
      </c>
      <c r="D13" s="22">
        <f>D14</f>
        <v>300</v>
      </c>
      <c r="E13" s="22">
        <f t="shared" ref="E13:L15" si="1">E14</f>
        <v>300</v>
      </c>
      <c r="F13" s="22">
        <f t="shared" si="1"/>
        <v>300</v>
      </c>
      <c r="G13" s="22">
        <f t="shared" si="1"/>
        <v>0</v>
      </c>
      <c r="H13" s="22">
        <f t="shared" si="1"/>
        <v>0</v>
      </c>
      <c r="I13" s="22">
        <f t="shared" si="1"/>
        <v>0</v>
      </c>
      <c r="J13" s="22">
        <f t="shared" si="1"/>
        <v>0</v>
      </c>
      <c r="K13" s="22">
        <f t="shared" si="1"/>
        <v>0</v>
      </c>
      <c r="L13" s="22">
        <f t="shared" si="1"/>
        <v>0</v>
      </c>
    </row>
    <row r="14" spans="1:13">
      <c r="A14" s="146"/>
      <c r="B14" s="119" t="s">
        <v>258</v>
      </c>
      <c r="C14" s="154" t="s">
        <v>259</v>
      </c>
      <c r="D14" s="15">
        <f>E14+L14</f>
        <v>300</v>
      </c>
      <c r="E14" s="15">
        <f>SUM(F14:K14)</f>
        <v>300</v>
      </c>
      <c r="F14" s="15">
        <v>300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</row>
    <row r="15" spans="1:13" ht="38.25">
      <c r="A15" s="18">
        <v>853</v>
      </c>
      <c r="B15" s="16"/>
      <c r="C15" s="29" t="s">
        <v>21</v>
      </c>
      <c r="D15" s="22">
        <f>D16</f>
        <v>43</v>
      </c>
      <c r="E15" s="22">
        <f t="shared" si="1"/>
        <v>43</v>
      </c>
      <c r="F15" s="22">
        <f t="shared" si="1"/>
        <v>0</v>
      </c>
      <c r="G15" s="22">
        <f t="shared" si="1"/>
        <v>17</v>
      </c>
      <c r="H15" s="22">
        <f t="shared" si="1"/>
        <v>0</v>
      </c>
      <c r="I15" s="22">
        <f t="shared" si="1"/>
        <v>26</v>
      </c>
      <c r="J15" s="22">
        <f t="shared" si="1"/>
        <v>0</v>
      </c>
      <c r="K15" s="22">
        <f t="shared" si="1"/>
        <v>0</v>
      </c>
      <c r="L15" s="22">
        <f t="shared" si="1"/>
        <v>0</v>
      </c>
    </row>
    <row r="16" spans="1:13">
      <c r="A16" s="171"/>
      <c r="B16" s="41" t="s">
        <v>162</v>
      </c>
      <c r="C16" s="154" t="s">
        <v>156</v>
      </c>
      <c r="D16" s="15">
        <f>E16+L16</f>
        <v>43</v>
      </c>
      <c r="E16" s="15">
        <f>SUM(F16:K16)</f>
        <v>43</v>
      </c>
      <c r="F16" s="15">
        <v>0</v>
      </c>
      <c r="G16" s="15">
        <v>17</v>
      </c>
      <c r="H16" s="15">
        <v>0</v>
      </c>
      <c r="I16" s="15">
        <v>26</v>
      </c>
      <c r="J16" s="15">
        <v>0</v>
      </c>
      <c r="K16" s="15">
        <v>0</v>
      </c>
      <c r="L16" s="15">
        <v>0</v>
      </c>
    </row>
    <row r="17" spans="1:12">
      <c r="A17" s="18" t="s">
        <v>276</v>
      </c>
      <c r="B17" s="16"/>
      <c r="C17" s="29" t="s">
        <v>31</v>
      </c>
      <c r="D17" s="22">
        <f>D18+D19</f>
        <v>42910</v>
      </c>
      <c r="E17" s="22">
        <f t="shared" ref="E17:L17" si="2">E18+E19</f>
        <v>42910</v>
      </c>
      <c r="F17" s="22">
        <f t="shared" si="2"/>
        <v>42910</v>
      </c>
      <c r="G17" s="22">
        <f t="shared" si="2"/>
        <v>0</v>
      </c>
      <c r="H17" s="22">
        <f t="shared" si="2"/>
        <v>0</v>
      </c>
      <c r="I17" s="22">
        <f t="shared" si="2"/>
        <v>0</v>
      </c>
      <c r="J17" s="22">
        <f t="shared" si="2"/>
        <v>0</v>
      </c>
      <c r="K17" s="22">
        <f t="shared" si="2"/>
        <v>0</v>
      </c>
      <c r="L17" s="22">
        <f t="shared" si="2"/>
        <v>0</v>
      </c>
    </row>
    <row r="18" spans="1:12">
      <c r="A18" s="255"/>
      <c r="B18" s="41" t="s">
        <v>123</v>
      </c>
      <c r="C18" s="154" t="s">
        <v>32</v>
      </c>
      <c r="D18" s="15">
        <f>E18+L18</f>
        <v>42910</v>
      </c>
      <c r="E18" s="15">
        <f>SUM(F18:K18)</f>
        <v>42910</v>
      </c>
      <c r="F18" s="15">
        <v>42910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</row>
    <row r="29" spans="1:12">
      <c r="E29" s="28"/>
      <c r="F29" s="28"/>
    </row>
  </sheetData>
  <mergeCells count="12">
    <mergeCell ref="A1:H4"/>
    <mergeCell ref="A5:H6"/>
    <mergeCell ref="G8:K8"/>
    <mergeCell ref="I5:L5"/>
    <mergeCell ref="E7:L7"/>
    <mergeCell ref="A7:A10"/>
    <mergeCell ref="B7:B10"/>
    <mergeCell ref="C7:C10"/>
    <mergeCell ref="L8:L9"/>
    <mergeCell ref="D7:D9"/>
    <mergeCell ref="E8:E9"/>
    <mergeCell ref="D10:L10"/>
  </mergeCells>
  <phoneticPr fontId="0" type="noConversion"/>
  <printOptions horizontalCentered="1"/>
  <pageMargins left="0.19685039370078741" right="0.19685039370078741" top="0.59055118110236227" bottom="0.59055118110236227" header="0" footer="0"/>
  <pageSetup paperSize="9" scale="95" fitToWidth="2" fitToHeight="2" orientation="landscape" horizontalDpi="4294967293" r:id="rId1"/>
  <headerFooter alignWithMargins="0">
    <oddFooter>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J21"/>
  <sheetViews>
    <sheetView showGridLines="0" defaultGridColor="0" colorId="8" workbookViewId="0">
      <selection activeCell="K1" sqref="K1"/>
    </sheetView>
  </sheetViews>
  <sheetFormatPr defaultRowHeight="12.75"/>
  <cols>
    <col min="1" max="1" width="5.5703125" style="45" bestFit="1" customWidth="1"/>
    <col min="2" max="2" width="8.85546875" style="45" bestFit="1" customWidth="1"/>
    <col min="3" max="3" width="6.85546875" style="45" customWidth="1"/>
    <col min="4" max="4" width="14.28515625" style="45" customWidth="1"/>
    <col min="5" max="5" width="14.85546875" style="45" customWidth="1"/>
    <col min="6" max="6" width="13.5703125" style="45" customWidth="1"/>
    <col min="7" max="7" width="15.5703125" customWidth="1"/>
    <col min="8" max="8" width="15.7109375" customWidth="1"/>
    <col min="9" max="9" width="12.28515625" customWidth="1"/>
    <col min="10" max="10" width="15.85546875" customWidth="1"/>
  </cols>
  <sheetData>
    <row r="1" spans="1:10" ht="78.75" customHeight="1">
      <c r="I1" s="318" t="s">
        <v>299</v>
      </c>
      <c r="J1" s="318"/>
    </row>
    <row r="2" spans="1:10" ht="64.5" customHeight="1">
      <c r="A2" s="323" t="s">
        <v>113</v>
      </c>
      <c r="B2" s="323"/>
      <c r="C2" s="323"/>
      <c r="D2" s="323"/>
      <c r="E2" s="323"/>
      <c r="F2" s="323"/>
      <c r="G2" s="324"/>
      <c r="H2" s="323"/>
      <c r="I2" s="323"/>
      <c r="J2" s="323"/>
    </row>
    <row r="3" spans="1:10" ht="9.75" customHeight="1">
      <c r="J3" s="42" t="s">
        <v>8</v>
      </c>
    </row>
    <row r="4" spans="1:10" s="126" customFormat="1" ht="16.5" customHeight="1">
      <c r="A4" s="325" t="s">
        <v>0</v>
      </c>
      <c r="B4" s="326" t="s">
        <v>1</v>
      </c>
      <c r="C4" s="326" t="s">
        <v>109</v>
      </c>
      <c r="D4" s="319" t="s">
        <v>114</v>
      </c>
      <c r="E4" s="319" t="s">
        <v>115</v>
      </c>
      <c r="F4" s="319" t="s">
        <v>6</v>
      </c>
      <c r="G4" s="319"/>
      <c r="H4" s="319"/>
      <c r="I4" s="319"/>
      <c r="J4" s="319"/>
    </row>
    <row r="5" spans="1:10" s="126" customFormat="1" ht="12" customHeight="1">
      <c r="A5" s="325"/>
      <c r="B5" s="327"/>
      <c r="C5" s="327"/>
      <c r="D5" s="325"/>
      <c r="E5" s="319"/>
      <c r="F5" s="319" t="s">
        <v>116</v>
      </c>
      <c r="G5" s="319" t="s">
        <v>11</v>
      </c>
      <c r="H5" s="319"/>
      <c r="I5" s="319"/>
      <c r="J5" s="319" t="s">
        <v>117</v>
      </c>
    </row>
    <row r="6" spans="1:10" s="126" customFormat="1" ht="65.25" customHeight="1">
      <c r="A6" s="325"/>
      <c r="B6" s="328"/>
      <c r="C6" s="328"/>
      <c r="D6" s="325"/>
      <c r="E6" s="319"/>
      <c r="F6" s="319"/>
      <c r="G6" s="127" t="s">
        <v>118</v>
      </c>
      <c r="H6" s="127" t="s">
        <v>119</v>
      </c>
      <c r="I6" s="43" t="s">
        <v>120</v>
      </c>
      <c r="J6" s="319"/>
    </row>
    <row r="7" spans="1:10">
      <c r="A7" s="47">
        <v>1</v>
      </c>
      <c r="B7" s="47">
        <v>2</v>
      </c>
      <c r="C7" s="47">
        <v>3</v>
      </c>
      <c r="D7" s="47">
        <v>4</v>
      </c>
      <c r="E7" s="47">
        <v>5</v>
      </c>
      <c r="F7" s="47">
        <v>6</v>
      </c>
      <c r="G7" s="47">
        <v>7</v>
      </c>
      <c r="H7" s="47">
        <v>8</v>
      </c>
      <c r="I7" s="47">
        <v>9</v>
      </c>
      <c r="J7" s="47">
        <v>10</v>
      </c>
    </row>
    <row r="8" spans="1:10" ht="20.100000000000001" customHeight="1">
      <c r="A8" s="128">
        <v>851</v>
      </c>
      <c r="B8" s="129"/>
      <c r="C8" s="48"/>
      <c r="D8" s="50">
        <f>D9</f>
        <v>50000</v>
      </c>
      <c r="E8" s="50">
        <f t="shared" ref="E8:J8" si="0">E9</f>
        <v>50000</v>
      </c>
      <c r="F8" s="50">
        <f t="shared" si="0"/>
        <v>0</v>
      </c>
      <c r="G8" s="50">
        <f t="shared" si="0"/>
        <v>0</v>
      </c>
      <c r="H8" s="50">
        <f t="shared" si="0"/>
        <v>0</v>
      </c>
      <c r="I8" s="50">
        <f t="shared" si="0"/>
        <v>0</v>
      </c>
      <c r="J8" s="50">
        <f t="shared" si="0"/>
        <v>50000</v>
      </c>
    </row>
    <row r="9" spans="1:10" ht="20.100000000000001" customHeight="1">
      <c r="A9" s="130"/>
      <c r="B9" s="129" t="s">
        <v>34</v>
      </c>
      <c r="C9" s="137">
        <v>6610</v>
      </c>
      <c r="D9" s="138">
        <v>50000</v>
      </c>
      <c r="E9" s="138">
        <f>F9+J9</f>
        <v>50000</v>
      </c>
      <c r="F9" s="138">
        <v>0</v>
      </c>
      <c r="G9" s="50">
        <v>0</v>
      </c>
      <c r="H9" s="50">
        <v>0</v>
      </c>
      <c r="I9" s="50">
        <v>0</v>
      </c>
      <c r="J9" s="50">
        <v>50000</v>
      </c>
    </row>
    <row r="10" spans="1:10" ht="20.100000000000001" customHeight="1">
      <c r="A10" s="128">
        <v>852</v>
      </c>
      <c r="B10" s="129"/>
      <c r="C10" s="48"/>
      <c r="D10" s="50">
        <f t="shared" ref="D10:J10" si="1">D11+D12</f>
        <v>1074006</v>
      </c>
      <c r="E10" s="50">
        <f t="shared" si="1"/>
        <v>1074006</v>
      </c>
      <c r="F10" s="50">
        <f t="shared" si="1"/>
        <v>1074006</v>
      </c>
      <c r="G10" s="50">
        <f t="shared" si="1"/>
        <v>528841</v>
      </c>
      <c r="H10" s="50">
        <f t="shared" si="1"/>
        <v>87762</v>
      </c>
      <c r="I10" s="50">
        <f t="shared" si="1"/>
        <v>0</v>
      </c>
      <c r="J10" s="50">
        <f t="shared" si="1"/>
        <v>0</v>
      </c>
    </row>
    <row r="11" spans="1:10" ht="20.100000000000001" customHeight="1">
      <c r="A11" s="130"/>
      <c r="B11" s="131" t="s">
        <v>92</v>
      </c>
      <c r="C11" s="132">
        <v>2320</v>
      </c>
      <c r="D11" s="133">
        <v>743073</v>
      </c>
      <c r="E11" s="133">
        <f>F11+J11</f>
        <v>743073</v>
      </c>
      <c r="F11" s="133">
        <f>G11+H11+187978</f>
        <v>743073</v>
      </c>
      <c r="G11" s="133">
        <v>476795</v>
      </c>
      <c r="H11" s="133">
        <v>78300</v>
      </c>
      <c r="I11" s="133">
        <v>0</v>
      </c>
      <c r="J11" s="133">
        <v>0</v>
      </c>
    </row>
    <row r="12" spans="1:10" ht="20.100000000000001" customHeight="1">
      <c r="A12" s="134"/>
      <c r="B12" s="131">
        <v>85204</v>
      </c>
      <c r="C12" s="132">
        <v>2320</v>
      </c>
      <c r="D12" s="133">
        <v>330933</v>
      </c>
      <c r="E12" s="133">
        <f>F12+J12</f>
        <v>330933</v>
      </c>
      <c r="F12" s="133">
        <f>269425+G12+H12</f>
        <v>330933</v>
      </c>
      <c r="G12" s="133">
        <v>52046</v>
      </c>
      <c r="H12" s="133">
        <v>9462</v>
      </c>
      <c r="I12" s="133">
        <v>0</v>
      </c>
      <c r="J12" s="133">
        <v>0</v>
      </c>
    </row>
    <row r="13" spans="1:10" ht="20.100000000000001" customHeight="1">
      <c r="A13" s="128">
        <v>853</v>
      </c>
      <c r="B13" s="129"/>
      <c r="C13" s="48"/>
      <c r="D13" s="50">
        <f t="shared" ref="D13:J13" si="2">D14</f>
        <v>2331</v>
      </c>
      <c r="E13" s="50">
        <f t="shared" si="2"/>
        <v>2331</v>
      </c>
      <c r="F13" s="50">
        <f t="shared" si="2"/>
        <v>2331</v>
      </c>
      <c r="G13" s="50">
        <f t="shared" si="2"/>
        <v>0</v>
      </c>
      <c r="H13" s="50">
        <f t="shared" si="2"/>
        <v>0</v>
      </c>
      <c r="I13" s="50">
        <f t="shared" si="2"/>
        <v>2331</v>
      </c>
      <c r="J13" s="50">
        <f t="shared" si="2"/>
        <v>0</v>
      </c>
    </row>
    <row r="14" spans="1:10" ht="20.100000000000001" customHeight="1">
      <c r="A14" s="130"/>
      <c r="B14" s="25" t="s">
        <v>121</v>
      </c>
      <c r="C14" s="132">
        <v>2320</v>
      </c>
      <c r="D14" s="49">
        <v>2331</v>
      </c>
      <c r="E14" s="133">
        <f>F14+J14</f>
        <v>2331</v>
      </c>
      <c r="F14" s="133">
        <v>2331</v>
      </c>
      <c r="G14" s="49">
        <v>0</v>
      </c>
      <c r="H14" s="49">
        <v>0</v>
      </c>
      <c r="I14" s="49">
        <v>2331</v>
      </c>
      <c r="J14" s="49">
        <v>0</v>
      </c>
    </row>
    <row r="15" spans="1:10" ht="20.100000000000001" customHeight="1">
      <c r="A15" s="128">
        <v>926</v>
      </c>
      <c r="B15" s="129"/>
      <c r="C15" s="48"/>
      <c r="D15" s="50">
        <f>D16</f>
        <v>100000</v>
      </c>
      <c r="E15" s="50">
        <f t="shared" ref="E15:J15" si="3">E16</f>
        <v>100000</v>
      </c>
      <c r="F15" s="50">
        <f t="shared" si="3"/>
        <v>0</v>
      </c>
      <c r="G15" s="50">
        <f t="shared" si="3"/>
        <v>0</v>
      </c>
      <c r="H15" s="50">
        <f t="shared" si="3"/>
        <v>0</v>
      </c>
      <c r="I15" s="50">
        <f t="shared" si="3"/>
        <v>0</v>
      </c>
      <c r="J15" s="50">
        <f t="shared" si="3"/>
        <v>100000</v>
      </c>
    </row>
    <row r="16" spans="1:10" ht="20.100000000000001" customHeight="1">
      <c r="A16" s="130"/>
      <c r="B16" s="129" t="s">
        <v>123</v>
      </c>
      <c r="C16" s="137">
        <v>6610</v>
      </c>
      <c r="D16" s="50">
        <v>100000</v>
      </c>
      <c r="E16" s="138">
        <f>F16+J16</f>
        <v>100000</v>
      </c>
      <c r="F16" s="138">
        <v>0</v>
      </c>
      <c r="G16" s="50">
        <v>0</v>
      </c>
      <c r="H16" s="50">
        <v>0</v>
      </c>
      <c r="I16" s="50">
        <v>0</v>
      </c>
      <c r="J16" s="50">
        <v>100000</v>
      </c>
    </row>
    <row r="17" spans="1:10" ht="20.100000000000001" customHeight="1">
      <c r="A17" s="320" t="s">
        <v>40</v>
      </c>
      <c r="B17" s="321"/>
      <c r="C17" s="322"/>
      <c r="D17" s="135">
        <f t="shared" ref="D17:J17" si="4">D8+D10+D13+D15</f>
        <v>1226337</v>
      </c>
      <c r="E17" s="135">
        <f t="shared" si="4"/>
        <v>1226337</v>
      </c>
      <c r="F17" s="135">
        <f t="shared" si="4"/>
        <v>1076337</v>
      </c>
      <c r="G17" s="135">
        <f t="shared" si="4"/>
        <v>528841</v>
      </c>
      <c r="H17" s="135">
        <f t="shared" si="4"/>
        <v>87762</v>
      </c>
      <c r="I17" s="135">
        <f t="shared" si="4"/>
        <v>2331</v>
      </c>
      <c r="J17" s="135">
        <f t="shared" si="4"/>
        <v>150000</v>
      </c>
    </row>
    <row r="19" spans="1:10">
      <c r="A19" s="136" t="s">
        <v>122</v>
      </c>
    </row>
    <row r="21" spans="1:10">
      <c r="F21" s="118"/>
    </row>
  </sheetData>
  <mergeCells count="12">
    <mergeCell ref="I1:J1"/>
    <mergeCell ref="J5:J6"/>
    <mergeCell ref="F4:J4"/>
    <mergeCell ref="A17:C17"/>
    <mergeCell ref="A2:J2"/>
    <mergeCell ref="F5:F6"/>
    <mergeCell ref="D4:D6"/>
    <mergeCell ref="E4:E6"/>
    <mergeCell ref="A4:A6"/>
    <mergeCell ref="B4:B6"/>
    <mergeCell ref="C4:C6"/>
    <mergeCell ref="G5:I5"/>
  </mergeCells>
  <phoneticPr fontId="38" type="noConversion"/>
  <printOptions horizontalCentered="1"/>
  <pageMargins left="0.56999999999999995" right="0.54" top="0.77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N33"/>
  <sheetViews>
    <sheetView showGridLines="0" workbookViewId="0">
      <selection activeCell="O2" sqref="O2"/>
    </sheetView>
  </sheetViews>
  <sheetFormatPr defaultRowHeight="12.75"/>
  <cols>
    <col min="1" max="1" width="4.28515625" customWidth="1"/>
    <col min="2" max="2" width="4.7109375" customWidth="1"/>
    <col min="3" max="3" width="8.28515625" customWidth="1"/>
    <col min="4" max="4" width="4.42578125" bestFit="1" customWidth="1"/>
    <col min="5" max="5" width="20.5703125" customWidth="1"/>
    <col min="6" max="6" width="17.28515625" customWidth="1"/>
    <col min="7" max="7" width="12.140625" customWidth="1"/>
    <col min="9" max="9" width="14" customWidth="1"/>
    <col min="10" max="10" width="15.85546875" customWidth="1"/>
    <col min="12" max="12" width="8" customWidth="1"/>
    <col min="13" max="13" width="9.7109375" customWidth="1"/>
    <col min="14" max="14" width="15.7109375" customWidth="1"/>
  </cols>
  <sheetData>
    <row r="1" spans="1:14" ht="45.75" customHeight="1">
      <c r="M1" s="318" t="s">
        <v>300</v>
      </c>
      <c r="N1" s="318"/>
    </row>
    <row r="2" spans="1:14" ht="69.75" customHeight="1">
      <c r="A2" s="342" t="s">
        <v>163</v>
      </c>
      <c r="B2" s="342"/>
      <c r="C2" s="342"/>
      <c r="D2" s="342"/>
      <c r="E2" s="342"/>
      <c r="F2" s="342"/>
      <c r="G2" s="343"/>
      <c r="H2" s="342"/>
      <c r="I2" s="342"/>
      <c r="J2" s="342"/>
      <c r="K2" s="342"/>
      <c r="L2" s="342"/>
    </row>
    <row r="3" spans="1:14" ht="9.75" customHeight="1">
      <c r="A3" s="347"/>
      <c r="B3" s="347"/>
      <c r="C3" s="347"/>
      <c r="D3" s="347"/>
      <c r="E3" s="347"/>
      <c r="F3" s="347"/>
      <c r="G3" s="347"/>
      <c r="H3" s="347"/>
      <c r="I3" s="347"/>
      <c r="N3" s="42" t="s">
        <v>8</v>
      </c>
    </row>
    <row r="4" spans="1:14" ht="64.5" customHeight="1">
      <c r="A4" s="348" t="s">
        <v>39</v>
      </c>
      <c r="B4" s="348" t="s">
        <v>0</v>
      </c>
      <c r="C4" s="348" t="s">
        <v>164</v>
      </c>
      <c r="D4" s="348" t="s">
        <v>25</v>
      </c>
      <c r="E4" s="341" t="s">
        <v>165</v>
      </c>
      <c r="F4" s="341" t="s">
        <v>166</v>
      </c>
      <c r="G4" s="341" t="s">
        <v>167</v>
      </c>
      <c r="H4" s="341" t="s">
        <v>168</v>
      </c>
      <c r="I4" s="341" t="s">
        <v>169</v>
      </c>
      <c r="J4" s="341" t="s">
        <v>170</v>
      </c>
      <c r="K4" s="344" t="s">
        <v>171</v>
      </c>
      <c r="L4" s="345"/>
      <c r="M4" s="345"/>
      <c r="N4" s="346"/>
    </row>
    <row r="5" spans="1:14" ht="25.5">
      <c r="A5" s="348"/>
      <c r="B5" s="348"/>
      <c r="C5" s="348"/>
      <c r="D5" s="348"/>
      <c r="E5" s="341"/>
      <c r="F5" s="341"/>
      <c r="G5" s="341"/>
      <c r="H5" s="341"/>
      <c r="I5" s="341"/>
      <c r="J5" s="341"/>
      <c r="K5" s="43" t="s">
        <v>172</v>
      </c>
      <c r="L5" s="43" t="s">
        <v>173</v>
      </c>
      <c r="M5" s="43" t="s">
        <v>174</v>
      </c>
      <c r="N5" s="43" t="s">
        <v>175</v>
      </c>
    </row>
    <row r="6" spans="1:14">
      <c r="A6" s="337">
        <v>1</v>
      </c>
      <c r="B6" s="338">
        <v>801</v>
      </c>
      <c r="C6" s="339">
        <v>80195</v>
      </c>
      <c r="D6" s="339"/>
      <c r="E6" s="340" t="s">
        <v>176</v>
      </c>
      <c r="F6" s="339" t="s">
        <v>177</v>
      </c>
      <c r="G6" s="332" t="s">
        <v>178</v>
      </c>
      <c r="H6" s="333">
        <v>239709</v>
      </c>
      <c r="I6" s="333">
        <v>239709</v>
      </c>
      <c r="J6" s="172" t="s">
        <v>3</v>
      </c>
      <c r="K6" s="173">
        <f>K7+K8+K9</f>
        <v>149709</v>
      </c>
      <c r="L6" s="173">
        <f>L7+L8+L9</f>
        <v>0</v>
      </c>
      <c r="M6" s="173">
        <f>M7+M8+M9</f>
        <v>0</v>
      </c>
      <c r="N6" s="174">
        <v>0</v>
      </c>
    </row>
    <row r="7" spans="1:14">
      <c r="A7" s="337"/>
      <c r="B7" s="338"/>
      <c r="C7" s="339"/>
      <c r="D7" s="339"/>
      <c r="E7" s="340"/>
      <c r="F7" s="339"/>
      <c r="G7" s="332"/>
      <c r="H7" s="333"/>
      <c r="I7" s="333"/>
      <c r="J7" s="175" t="s">
        <v>179</v>
      </c>
      <c r="K7" s="176">
        <f>115684+11573</f>
        <v>127257</v>
      </c>
      <c r="L7" s="173">
        <v>0</v>
      </c>
      <c r="M7" s="177">
        <v>0</v>
      </c>
      <c r="N7" s="174">
        <v>0</v>
      </c>
    </row>
    <row r="8" spans="1:14">
      <c r="A8" s="337"/>
      <c r="B8" s="338"/>
      <c r="C8" s="339"/>
      <c r="D8" s="339"/>
      <c r="E8" s="340"/>
      <c r="F8" s="339"/>
      <c r="G8" s="332"/>
      <c r="H8" s="333"/>
      <c r="I8" s="333"/>
      <c r="J8" s="172" t="s">
        <v>180</v>
      </c>
      <c r="K8" s="173">
        <v>0</v>
      </c>
      <c r="L8" s="173">
        <v>0</v>
      </c>
      <c r="M8" s="177">
        <v>0</v>
      </c>
      <c r="N8" s="174">
        <v>0</v>
      </c>
    </row>
    <row r="9" spans="1:14" ht="46.5" customHeight="1">
      <c r="A9" s="337"/>
      <c r="B9" s="338"/>
      <c r="C9" s="339"/>
      <c r="D9" s="339"/>
      <c r="E9" s="340"/>
      <c r="F9" s="339"/>
      <c r="G9" s="332"/>
      <c r="H9" s="333"/>
      <c r="I9" s="333"/>
      <c r="J9" s="172" t="s">
        <v>181</v>
      </c>
      <c r="K9" s="173">
        <f>20415+2037</f>
        <v>22452</v>
      </c>
      <c r="L9" s="173">
        <v>0</v>
      </c>
      <c r="M9" s="177">
        <v>0</v>
      </c>
      <c r="N9" s="174">
        <v>0</v>
      </c>
    </row>
    <row r="10" spans="1:14">
      <c r="A10" s="337">
        <v>2</v>
      </c>
      <c r="B10" s="338">
        <v>801</v>
      </c>
      <c r="C10" s="339">
        <v>80195</v>
      </c>
      <c r="D10" s="339"/>
      <c r="E10" s="340" t="s">
        <v>176</v>
      </c>
      <c r="F10" s="339" t="s">
        <v>182</v>
      </c>
      <c r="G10" s="332" t="s">
        <v>178</v>
      </c>
      <c r="H10" s="333">
        <v>164768</v>
      </c>
      <c r="I10" s="333">
        <v>142834</v>
      </c>
      <c r="J10" s="172" t="s">
        <v>3</v>
      </c>
      <c r="K10" s="173">
        <f>K11+K12+K13</f>
        <v>92834</v>
      </c>
      <c r="L10" s="173">
        <v>0</v>
      </c>
      <c r="M10" s="173">
        <f>M11+M12+M13</f>
        <v>0</v>
      </c>
      <c r="N10" s="174">
        <v>0</v>
      </c>
    </row>
    <row r="11" spans="1:14">
      <c r="A11" s="337"/>
      <c r="B11" s="338"/>
      <c r="C11" s="339"/>
      <c r="D11" s="339"/>
      <c r="E11" s="340"/>
      <c r="F11" s="339"/>
      <c r="G11" s="332"/>
      <c r="H11" s="333"/>
      <c r="I11" s="333"/>
      <c r="J11" s="175" t="s">
        <v>179</v>
      </c>
      <c r="K11" s="173">
        <f>59259+19650</f>
        <v>78909</v>
      </c>
      <c r="L11" s="173">
        <v>0</v>
      </c>
      <c r="M11" s="177">
        <v>0</v>
      </c>
      <c r="N11" s="174">
        <v>0</v>
      </c>
    </row>
    <row r="12" spans="1:14">
      <c r="A12" s="337"/>
      <c r="B12" s="338"/>
      <c r="C12" s="339"/>
      <c r="D12" s="339"/>
      <c r="E12" s="340"/>
      <c r="F12" s="339"/>
      <c r="G12" s="332"/>
      <c r="H12" s="333"/>
      <c r="I12" s="333"/>
      <c r="J12" s="172" t="s">
        <v>180</v>
      </c>
      <c r="K12" s="173">
        <v>0</v>
      </c>
      <c r="L12" s="173">
        <v>0</v>
      </c>
      <c r="M12" s="177">
        <v>0</v>
      </c>
      <c r="N12" s="174">
        <v>0</v>
      </c>
    </row>
    <row r="13" spans="1:14">
      <c r="A13" s="337"/>
      <c r="B13" s="338"/>
      <c r="C13" s="339"/>
      <c r="D13" s="339"/>
      <c r="E13" s="340"/>
      <c r="F13" s="339"/>
      <c r="G13" s="332"/>
      <c r="H13" s="333"/>
      <c r="I13" s="333"/>
      <c r="J13" s="172" t="s">
        <v>181</v>
      </c>
      <c r="K13" s="173">
        <f>10457+3468</f>
        <v>13925</v>
      </c>
      <c r="L13" s="173">
        <v>0</v>
      </c>
      <c r="M13" s="177">
        <v>0</v>
      </c>
      <c r="N13" s="174">
        <v>0</v>
      </c>
    </row>
    <row r="14" spans="1:14">
      <c r="A14" s="337">
        <v>3</v>
      </c>
      <c r="B14" s="338">
        <v>853</v>
      </c>
      <c r="C14" s="339">
        <v>85395</v>
      </c>
      <c r="D14" s="339"/>
      <c r="E14" s="340" t="s">
        <v>176</v>
      </c>
      <c r="F14" s="339" t="s">
        <v>183</v>
      </c>
      <c r="G14" s="332" t="s">
        <v>184</v>
      </c>
      <c r="H14" s="333">
        <f>I14</f>
        <v>239157</v>
      </c>
      <c r="I14" s="333">
        <v>239157</v>
      </c>
      <c r="J14" s="172" t="s">
        <v>3</v>
      </c>
      <c r="K14" s="173">
        <f>K15+K16+K17</f>
        <v>86786.83</v>
      </c>
      <c r="L14" s="173">
        <f>L15+L16+L17</f>
        <v>86786.83</v>
      </c>
      <c r="M14" s="173">
        <v>0</v>
      </c>
      <c r="N14" s="174">
        <v>0</v>
      </c>
    </row>
    <row r="15" spans="1:14">
      <c r="A15" s="337"/>
      <c r="B15" s="338"/>
      <c r="C15" s="339"/>
      <c r="D15" s="339"/>
      <c r="E15" s="340"/>
      <c r="F15" s="339"/>
      <c r="G15" s="332"/>
      <c r="H15" s="333"/>
      <c r="I15" s="333"/>
      <c r="J15" s="175" t="s">
        <v>179</v>
      </c>
      <c r="K15" s="173">
        <v>86786.83</v>
      </c>
      <c r="L15" s="177">
        <v>86786.83</v>
      </c>
      <c r="M15" s="177">
        <v>0</v>
      </c>
      <c r="N15" s="174">
        <v>0</v>
      </c>
    </row>
    <row r="16" spans="1:14">
      <c r="A16" s="337"/>
      <c r="B16" s="338"/>
      <c r="C16" s="339"/>
      <c r="D16" s="339"/>
      <c r="E16" s="340"/>
      <c r="F16" s="339"/>
      <c r="G16" s="332"/>
      <c r="H16" s="333"/>
      <c r="I16" s="333"/>
      <c r="J16" s="172" t="s">
        <v>180</v>
      </c>
      <c r="K16" s="173">
        <v>0</v>
      </c>
      <c r="L16" s="177">
        <v>0</v>
      </c>
      <c r="M16" s="177">
        <v>0</v>
      </c>
      <c r="N16" s="174">
        <v>0</v>
      </c>
    </row>
    <row r="17" spans="1:14">
      <c r="A17" s="337"/>
      <c r="B17" s="338"/>
      <c r="C17" s="339"/>
      <c r="D17" s="339"/>
      <c r="E17" s="340"/>
      <c r="F17" s="339"/>
      <c r="G17" s="332"/>
      <c r="H17" s="333"/>
      <c r="I17" s="333"/>
      <c r="J17" s="172" t="s">
        <v>181</v>
      </c>
      <c r="K17" s="173">
        <v>0</v>
      </c>
      <c r="L17" s="177">
        <v>0</v>
      </c>
      <c r="M17" s="177">
        <v>0</v>
      </c>
      <c r="N17" s="174">
        <v>0</v>
      </c>
    </row>
    <row r="18" spans="1:14" ht="16.5" customHeight="1">
      <c r="A18" s="337">
        <v>4</v>
      </c>
      <c r="B18" s="338">
        <v>853</v>
      </c>
      <c r="C18" s="339">
        <v>85395</v>
      </c>
      <c r="D18" s="339"/>
      <c r="E18" s="340" t="s">
        <v>176</v>
      </c>
      <c r="F18" s="339" t="s">
        <v>185</v>
      </c>
      <c r="G18" s="332" t="s">
        <v>178</v>
      </c>
      <c r="H18" s="333">
        <f>897428+K18</f>
        <v>1871649</v>
      </c>
      <c r="I18" s="333">
        <f>H18</f>
        <v>1871649</v>
      </c>
      <c r="J18" s="172" t="s">
        <v>3</v>
      </c>
      <c r="K18" s="173">
        <f>K19+K20+K21</f>
        <v>974221</v>
      </c>
      <c r="L18" s="173">
        <v>0</v>
      </c>
      <c r="M18" s="173">
        <v>0</v>
      </c>
      <c r="N18" s="174">
        <v>0</v>
      </c>
    </row>
    <row r="19" spans="1:14">
      <c r="A19" s="337"/>
      <c r="B19" s="338"/>
      <c r="C19" s="339"/>
      <c r="D19" s="339"/>
      <c r="E19" s="340"/>
      <c r="F19" s="339"/>
      <c r="G19" s="332"/>
      <c r="H19" s="333"/>
      <c r="I19" s="333"/>
      <c r="J19" s="175" t="s">
        <v>179</v>
      </c>
      <c r="K19" s="173">
        <f>920055+44</f>
        <v>920099</v>
      </c>
      <c r="L19" s="177">
        <v>0</v>
      </c>
      <c r="M19" s="177">
        <v>0</v>
      </c>
      <c r="N19" s="174">
        <v>0</v>
      </c>
    </row>
    <row r="20" spans="1:14">
      <c r="A20" s="337"/>
      <c r="B20" s="338"/>
      <c r="C20" s="339"/>
      <c r="D20" s="339"/>
      <c r="E20" s="340"/>
      <c r="F20" s="339"/>
      <c r="G20" s="332"/>
      <c r="H20" s="333"/>
      <c r="I20" s="333"/>
      <c r="J20" s="172" t="s">
        <v>180</v>
      </c>
      <c r="K20" s="173">
        <v>0</v>
      </c>
      <c r="L20" s="177">
        <v>0</v>
      </c>
      <c r="M20" s="177">
        <v>0</v>
      </c>
      <c r="N20" s="174">
        <v>0</v>
      </c>
    </row>
    <row r="21" spans="1:14">
      <c r="A21" s="337"/>
      <c r="B21" s="338"/>
      <c r="C21" s="339"/>
      <c r="D21" s="339"/>
      <c r="E21" s="340"/>
      <c r="F21" s="339"/>
      <c r="G21" s="332"/>
      <c r="H21" s="333"/>
      <c r="I21" s="333"/>
      <c r="J21" s="172" t="s">
        <v>181</v>
      </c>
      <c r="K21" s="173">
        <f>54165-43</f>
        <v>54122</v>
      </c>
      <c r="L21" s="177">
        <v>0</v>
      </c>
      <c r="M21" s="177">
        <v>0</v>
      </c>
      <c r="N21" s="174">
        <v>0</v>
      </c>
    </row>
    <row r="22" spans="1:14">
      <c r="A22" s="331">
        <v>5</v>
      </c>
      <c r="B22" s="329">
        <v>801</v>
      </c>
      <c r="C22" s="330">
        <v>80195</v>
      </c>
      <c r="D22" s="330"/>
      <c r="E22" s="335" t="s">
        <v>250</v>
      </c>
      <c r="F22" s="330" t="s">
        <v>252</v>
      </c>
      <c r="G22" s="336">
        <v>2010</v>
      </c>
      <c r="H22" s="334">
        <v>705000</v>
      </c>
      <c r="I22" s="334">
        <v>705000</v>
      </c>
      <c r="J22" s="233" t="s">
        <v>3</v>
      </c>
      <c r="K22" s="234">
        <f>K23+K24+K25</f>
        <v>0</v>
      </c>
      <c r="L22" s="234">
        <f>L23+L24+L25</f>
        <v>705000</v>
      </c>
      <c r="M22" s="234"/>
      <c r="N22" s="235"/>
    </row>
    <row r="23" spans="1:14">
      <c r="A23" s="331"/>
      <c r="B23" s="329"/>
      <c r="C23" s="330"/>
      <c r="D23" s="330"/>
      <c r="E23" s="335"/>
      <c r="F23" s="330"/>
      <c r="G23" s="336"/>
      <c r="H23" s="334"/>
      <c r="I23" s="334"/>
      <c r="J23" s="236" t="s">
        <v>179</v>
      </c>
      <c r="K23" s="234">
        <v>0</v>
      </c>
      <c r="L23" s="234">
        <v>352000</v>
      </c>
      <c r="M23" s="237"/>
      <c r="N23" s="235"/>
    </row>
    <row r="24" spans="1:14">
      <c r="A24" s="331"/>
      <c r="B24" s="329"/>
      <c r="C24" s="330"/>
      <c r="D24" s="330"/>
      <c r="E24" s="335"/>
      <c r="F24" s="330"/>
      <c r="G24" s="336"/>
      <c r="H24" s="334"/>
      <c r="I24" s="334"/>
      <c r="J24" s="233" t="s">
        <v>180</v>
      </c>
      <c r="K24" s="234">
        <v>0</v>
      </c>
      <c r="L24" s="234">
        <v>353000</v>
      </c>
      <c r="M24" s="237"/>
      <c r="N24" s="235"/>
    </row>
    <row r="25" spans="1:14">
      <c r="A25" s="331"/>
      <c r="B25" s="329"/>
      <c r="C25" s="330"/>
      <c r="D25" s="330"/>
      <c r="E25" s="335"/>
      <c r="F25" s="330"/>
      <c r="G25" s="336"/>
      <c r="H25" s="334"/>
      <c r="I25" s="334"/>
      <c r="J25" s="233" t="s">
        <v>181</v>
      </c>
      <c r="K25" s="234">
        <v>0</v>
      </c>
      <c r="L25" s="237">
        <v>0</v>
      </c>
      <c r="M25" s="237"/>
      <c r="N25" s="235"/>
    </row>
    <row r="26" spans="1:14" ht="28.5" customHeight="1">
      <c r="A26" s="331">
        <v>6</v>
      </c>
      <c r="B26" s="329">
        <v>801</v>
      </c>
      <c r="C26" s="330">
        <v>80195</v>
      </c>
      <c r="D26" s="330"/>
      <c r="E26" s="335" t="s">
        <v>250</v>
      </c>
      <c r="F26" s="330" t="s">
        <v>251</v>
      </c>
      <c r="G26" s="336">
        <v>2010</v>
      </c>
      <c r="H26" s="334">
        <v>300000</v>
      </c>
      <c r="I26" s="334">
        <v>300000</v>
      </c>
      <c r="J26" s="233" t="s">
        <v>3</v>
      </c>
      <c r="K26" s="234">
        <f>K27+K28+K29</f>
        <v>0</v>
      </c>
      <c r="L26" s="234">
        <f>L27+L28+L29</f>
        <v>300000</v>
      </c>
      <c r="M26" s="234"/>
      <c r="N26" s="235"/>
    </row>
    <row r="27" spans="1:14" ht="19.5" customHeight="1">
      <c r="A27" s="331"/>
      <c r="B27" s="329"/>
      <c r="C27" s="330"/>
      <c r="D27" s="330"/>
      <c r="E27" s="335"/>
      <c r="F27" s="330"/>
      <c r="G27" s="336"/>
      <c r="H27" s="334"/>
      <c r="I27" s="334"/>
      <c r="J27" s="236" t="s">
        <v>179</v>
      </c>
      <c r="K27" s="234">
        <v>0</v>
      </c>
      <c r="L27" s="234">
        <v>150000</v>
      </c>
      <c r="M27" s="237"/>
      <c r="N27" s="235"/>
    </row>
    <row r="28" spans="1:14" ht="28.5" customHeight="1">
      <c r="A28" s="331"/>
      <c r="B28" s="329"/>
      <c r="C28" s="330"/>
      <c r="D28" s="330"/>
      <c r="E28" s="335"/>
      <c r="F28" s="330"/>
      <c r="G28" s="336"/>
      <c r="H28" s="334"/>
      <c r="I28" s="334"/>
      <c r="J28" s="233" t="s">
        <v>180</v>
      </c>
      <c r="K28" s="234">
        <v>0</v>
      </c>
      <c r="L28" s="234">
        <v>150000</v>
      </c>
      <c r="M28" s="237"/>
      <c r="N28" s="235"/>
    </row>
    <row r="29" spans="1:14" ht="31.5" customHeight="1">
      <c r="A29" s="331"/>
      <c r="B29" s="329"/>
      <c r="C29" s="330"/>
      <c r="D29" s="330"/>
      <c r="E29" s="335"/>
      <c r="F29" s="330"/>
      <c r="G29" s="336"/>
      <c r="H29" s="334"/>
      <c r="I29" s="334"/>
      <c r="J29" s="233" t="s">
        <v>181</v>
      </c>
      <c r="K29" s="234">
        <v>0</v>
      </c>
      <c r="L29" s="237">
        <v>0</v>
      </c>
      <c r="M29" s="237"/>
      <c r="N29" s="235"/>
    </row>
    <row r="30" spans="1:14" ht="31.5" customHeight="1">
      <c r="A30" s="331">
        <v>7</v>
      </c>
      <c r="B30" s="329">
        <v>854</v>
      </c>
      <c r="C30" s="330">
        <v>85415</v>
      </c>
      <c r="D30" s="330"/>
      <c r="E30" s="335" t="s">
        <v>277</v>
      </c>
      <c r="F30" s="330" t="s">
        <v>278</v>
      </c>
      <c r="G30" s="336">
        <v>2009</v>
      </c>
      <c r="H30" s="334">
        <v>749550</v>
      </c>
      <c r="I30" s="334">
        <f>K30</f>
        <v>749550</v>
      </c>
      <c r="J30" s="233" t="s">
        <v>3</v>
      </c>
      <c r="K30" s="234">
        <f>K31+K32+K33</f>
        <v>749550</v>
      </c>
      <c r="L30" s="234">
        <v>0</v>
      </c>
      <c r="M30" s="234"/>
      <c r="N30" s="235"/>
    </row>
    <row r="31" spans="1:14" ht="25.5" customHeight="1">
      <c r="A31" s="331"/>
      <c r="B31" s="329"/>
      <c r="C31" s="330"/>
      <c r="D31" s="330"/>
      <c r="E31" s="335"/>
      <c r="F31" s="330"/>
      <c r="G31" s="336"/>
      <c r="H31" s="334"/>
      <c r="I31" s="334"/>
      <c r="J31" s="236" t="s">
        <v>179</v>
      </c>
      <c r="K31" s="234">
        <v>510069</v>
      </c>
      <c r="L31" s="234">
        <v>0</v>
      </c>
      <c r="M31" s="237"/>
      <c r="N31" s="235"/>
    </row>
    <row r="32" spans="1:14" ht="29.25" customHeight="1">
      <c r="A32" s="331"/>
      <c r="B32" s="329"/>
      <c r="C32" s="330"/>
      <c r="D32" s="330"/>
      <c r="E32" s="335"/>
      <c r="F32" s="330"/>
      <c r="G32" s="336"/>
      <c r="H32" s="334"/>
      <c r="I32" s="334"/>
      <c r="J32" s="233" t="s">
        <v>180</v>
      </c>
      <c r="K32" s="234">
        <v>0</v>
      </c>
      <c r="L32" s="234">
        <v>0</v>
      </c>
      <c r="M32" s="237"/>
      <c r="N32" s="235"/>
    </row>
    <row r="33" spans="1:14" ht="31.5" customHeight="1">
      <c r="A33" s="331"/>
      <c r="B33" s="329"/>
      <c r="C33" s="330"/>
      <c r="D33" s="330"/>
      <c r="E33" s="335"/>
      <c r="F33" s="330"/>
      <c r="G33" s="336"/>
      <c r="H33" s="334"/>
      <c r="I33" s="334"/>
      <c r="J33" s="233" t="s">
        <v>181</v>
      </c>
      <c r="K33" s="234">
        <v>239481</v>
      </c>
      <c r="L33" s="237">
        <v>0</v>
      </c>
      <c r="M33" s="237"/>
      <c r="N33" s="235"/>
    </row>
  </sheetData>
  <mergeCells count="77">
    <mergeCell ref="A22:A25"/>
    <mergeCell ref="B22:B25"/>
    <mergeCell ref="C22:C25"/>
    <mergeCell ref="D22:D25"/>
    <mergeCell ref="I22:I25"/>
    <mergeCell ref="E22:E25"/>
    <mergeCell ref="F22:F25"/>
    <mergeCell ref="G22:G25"/>
    <mergeCell ref="H22:H25"/>
    <mergeCell ref="E4:E5"/>
    <mergeCell ref="M1:N1"/>
    <mergeCell ref="D10:D13"/>
    <mergeCell ref="E6:E9"/>
    <mergeCell ref="G10:G13"/>
    <mergeCell ref="G4:G5"/>
    <mergeCell ref="F4:F5"/>
    <mergeCell ref="A2:L2"/>
    <mergeCell ref="K4:N4"/>
    <mergeCell ref="A3:I3"/>
    <mergeCell ref="A4:A5"/>
    <mergeCell ref="C6:C9"/>
    <mergeCell ref="B10:B13"/>
    <mergeCell ref="B4:B5"/>
    <mergeCell ref="C4:C5"/>
    <mergeCell ref="D4:D5"/>
    <mergeCell ref="H14:H17"/>
    <mergeCell ref="A14:A17"/>
    <mergeCell ref="G6:G9"/>
    <mergeCell ref="G14:G17"/>
    <mergeCell ref="A6:A9"/>
    <mergeCell ref="F6:F9"/>
    <mergeCell ref="A10:A13"/>
    <mergeCell ref="D14:D17"/>
    <mergeCell ref="B6:B9"/>
    <mergeCell ref="D6:D9"/>
    <mergeCell ref="J4:J5"/>
    <mergeCell ref="I6:I9"/>
    <mergeCell ref="H10:H13"/>
    <mergeCell ref="H4:H5"/>
    <mergeCell ref="I4:I5"/>
    <mergeCell ref="I10:I13"/>
    <mergeCell ref="A18:A21"/>
    <mergeCell ref="B18:B21"/>
    <mergeCell ref="C18:C21"/>
    <mergeCell ref="I14:I17"/>
    <mergeCell ref="H6:H9"/>
    <mergeCell ref="F10:F13"/>
    <mergeCell ref="F14:F17"/>
    <mergeCell ref="E14:E17"/>
    <mergeCell ref="B14:B17"/>
    <mergeCell ref="D18:D21"/>
    <mergeCell ref="C14:C17"/>
    <mergeCell ref="C10:C13"/>
    <mergeCell ref="E10:E13"/>
    <mergeCell ref="I18:I21"/>
    <mergeCell ref="E18:E21"/>
    <mergeCell ref="F18:F21"/>
    <mergeCell ref="G18:G21"/>
    <mergeCell ref="H18:H21"/>
    <mergeCell ref="I30:I33"/>
    <mergeCell ref="E30:E33"/>
    <mergeCell ref="F30:F33"/>
    <mergeCell ref="G30:G33"/>
    <mergeCell ref="H30:H33"/>
    <mergeCell ref="I26:I29"/>
    <mergeCell ref="E26:E29"/>
    <mergeCell ref="F26:F29"/>
    <mergeCell ref="G26:G29"/>
    <mergeCell ref="H26:H29"/>
    <mergeCell ref="B30:B33"/>
    <mergeCell ref="C30:C33"/>
    <mergeCell ref="D30:D33"/>
    <mergeCell ref="A26:A29"/>
    <mergeCell ref="B26:B29"/>
    <mergeCell ref="C26:C29"/>
    <mergeCell ref="D26:D29"/>
    <mergeCell ref="A30:A33"/>
  </mergeCells>
  <phoneticPr fontId="0" type="noConversion"/>
  <printOptions horizontalCentered="1"/>
  <pageMargins left="0" right="0" top="0" bottom="0" header="0" footer="0"/>
  <pageSetup paperSize="9" scale="9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2"/>
  <sheetViews>
    <sheetView showGridLines="0" workbookViewId="0">
      <selection activeCell="O5" sqref="O5"/>
    </sheetView>
  </sheetViews>
  <sheetFormatPr defaultRowHeight="12.75"/>
  <cols>
    <col min="1" max="1" width="4.7109375" customWidth="1"/>
    <col min="2" max="2" width="30" customWidth="1"/>
    <col min="3" max="3" width="14.140625" customWidth="1"/>
    <col min="4" max="4" width="10.7109375" customWidth="1"/>
    <col min="5" max="5" width="10.28515625" customWidth="1"/>
    <col min="6" max="6" width="8.7109375" customWidth="1"/>
    <col min="7" max="7" width="10.85546875" customWidth="1"/>
    <col min="8" max="8" width="9.7109375" customWidth="1"/>
    <col min="9" max="9" width="10.5703125" bestFit="1" customWidth="1"/>
    <col min="10" max="10" width="14.140625" customWidth="1"/>
    <col min="11" max="11" width="19.42578125" customWidth="1"/>
  </cols>
  <sheetData>
    <row r="1" spans="1:11" ht="54" customHeight="1">
      <c r="K1" s="44" t="s">
        <v>301</v>
      </c>
    </row>
    <row r="2" spans="1:11" ht="48" customHeight="1">
      <c r="A2" s="323" t="s">
        <v>186</v>
      </c>
      <c r="B2" s="353"/>
      <c r="C2" s="353"/>
      <c r="D2" s="353"/>
      <c r="E2" s="353"/>
      <c r="F2" s="353"/>
      <c r="G2" s="354"/>
      <c r="H2" s="355"/>
      <c r="I2" s="355"/>
      <c r="J2" s="355"/>
    </row>
    <row r="3" spans="1:11" ht="9.75" customHeight="1">
      <c r="A3" s="45"/>
      <c r="B3" s="45"/>
      <c r="C3" s="45"/>
      <c r="D3" s="45"/>
      <c r="E3" s="45"/>
      <c r="F3" s="45"/>
      <c r="G3" s="45"/>
      <c r="H3" s="45"/>
      <c r="I3" s="45"/>
      <c r="K3" s="42" t="s">
        <v>8</v>
      </c>
    </row>
    <row r="4" spans="1:11" ht="30" customHeight="1">
      <c r="A4" s="325"/>
      <c r="B4" s="325" t="s">
        <v>2</v>
      </c>
      <c r="C4" s="319" t="s">
        <v>187</v>
      </c>
      <c r="D4" s="356" t="s">
        <v>188</v>
      </c>
      <c r="E4" s="357"/>
      <c r="F4" s="357"/>
      <c r="G4" s="358"/>
      <c r="H4" s="319" t="s">
        <v>189</v>
      </c>
      <c r="I4" s="319"/>
      <c r="J4" s="319" t="s">
        <v>190</v>
      </c>
      <c r="K4" s="319" t="s">
        <v>191</v>
      </c>
    </row>
    <row r="5" spans="1:11" ht="12" customHeight="1">
      <c r="A5" s="325"/>
      <c r="B5" s="325"/>
      <c r="C5" s="319"/>
      <c r="D5" s="319" t="s">
        <v>192</v>
      </c>
      <c r="E5" s="361" t="s">
        <v>11</v>
      </c>
      <c r="F5" s="362"/>
      <c r="G5" s="363"/>
      <c r="H5" s="319" t="s">
        <v>192</v>
      </c>
      <c r="I5" s="319" t="s">
        <v>193</v>
      </c>
      <c r="J5" s="319"/>
      <c r="K5" s="319"/>
    </row>
    <row r="6" spans="1:11" ht="18" customHeight="1">
      <c r="A6" s="325"/>
      <c r="B6" s="325"/>
      <c r="C6" s="319"/>
      <c r="D6" s="319"/>
      <c r="E6" s="359" t="s">
        <v>194</v>
      </c>
      <c r="F6" s="361" t="s">
        <v>6</v>
      </c>
      <c r="G6" s="363"/>
      <c r="H6" s="319"/>
      <c r="I6" s="319"/>
      <c r="J6" s="319"/>
      <c r="K6" s="319"/>
    </row>
    <row r="7" spans="1:11" ht="42" customHeight="1">
      <c r="A7" s="325"/>
      <c r="B7" s="325"/>
      <c r="C7" s="319"/>
      <c r="D7" s="319"/>
      <c r="E7" s="360"/>
      <c r="F7" s="179" t="s">
        <v>195</v>
      </c>
      <c r="G7" s="179" t="s">
        <v>196</v>
      </c>
      <c r="H7" s="319"/>
      <c r="I7" s="319"/>
      <c r="J7" s="319"/>
      <c r="K7" s="319"/>
    </row>
    <row r="8" spans="1:11" ht="12.75" customHeight="1">
      <c r="A8" s="47">
        <v>1</v>
      </c>
      <c r="B8" s="47">
        <v>2</v>
      </c>
      <c r="C8" s="47"/>
      <c r="D8" s="47"/>
      <c r="E8" s="47"/>
      <c r="F8" s="47"/>
      <c r="G8" s="47"/>
      <c r="H8" s="47"/>
      <c r="I8" s="47"/>
      <c r="J8" s="47"/>
      <c r="K8" s="47"/>
    </row>
    <row r="9" spans="1:11" ht="29.25" customHeight="1">
      <c r="A9" s="349"/>
      <c r="B9" s="180" t="s">
        <v>197</v>
      </c>
      <c r="C9" s="364"/>
      <c r="D9" s="365"/>
      <c r="E9" s="365"/>
      <c r="F9" s="365"/>
      <c r="G9" s="365"/>
      <c r="H9" s="365"/>
      <c r="I9" s="365"/>
      <c r="J9" s="365"/>
      <c r="K9" s="366"/>
    </row>
    <row r="10" spans="1:11" ht="19.5" customHeight="1">
      <c r="A10" s="350"/>
      <c r="B10" s="181" t="s">
        <v>6</v>
      </c>
      <c r="C10" s="48"/>
      <c r="D10" s="48"/>
      <c r="E10" s="182"/>
      <c r="F10" s="182"/>
      <c r="G10" s="182"/>
      <c r="H10" s="48"/>
      <c r="I10" s="182"/>
      <c r="J10" s="48"/>
      <c r="K10" s="48"/>
    </row>
    <row r="11" spans="1:11" ht="38.25">
      <c r="A11" s="350"/>
      <c r="B11" s="183" t="s">
        <v>198</v>
      </c>
      <c r="C11" s="49">
        <v>0</v>
      </c>
      <c r="D11" s="49">
        <v>55000</v>
      </c>
      <c r="E11" s="184">
        <v>0</v>
      </c>
      <c r="F11" s="184">
        <v>0</v>
      </c>
      <c r="G11" s="184">
        <v>0</v>
      </c>
      <c r="H11" s="49">
        <v>55000</v>
      </c>
      <c r="I11" s="184">
        <v>0</v>
      </c>
      <c r="J11" s="49">
        <v>0</v>
      </c>
      <c r="K11" s="49">
        <v>0</v>
      </c>
    </row>
    <row r="12" spans="1:11" ht="38.25">
      <c r="A12" s="350"/>
      <c r="B12" s="183" t="s">
        <v>199</v>
      </c>
      <c r="C12" s="49">
        <v>14207</v>
      </c>
      <c r="D12" s="49">
        <v>120000</v>
      </c>
      <c r="E12" s="184">
        <v>0</v>
      </c>
      <c r="F12" s="184">
        <v>0</v>
      </c>
      <c r="G12" s="184">
        <v>0</v>
      </c>
      <c r="H12" s="49">
        <v>120000</v>
      </c>
      <c r="I12" s="184">
        <v>0</v>
      </c>
      <c r="J12" s="49">
        <v>14207</v>
      </c>
      <c r="K12" s="49">
        <v>0</v>
      </c>
    </row>
    <row r="13" spans="1:11" ht="25.5">
      <c r="A13" s="350"/>
      <c r="B13" s="183" t="s">
        <v>200</v>
      </c>
      <c r="C13" s="49">
        <v>0</v>
      </c>
      <c r="D13" s="49">
        <v>200</v>
      </c>
      <c r="E13" s="184">
        <v>0</v>
      </c>
      <c r="F13" s="184">
        <v>0</v>
      </c>
      <c r="G13" s="184">
        <v>0</v>
      </c>
      <c r="H13" s="49">
        <v>200</v>
      </c>
      <c r="I13" s="184">
        <v>0</v>
      </c>
      <c r="J13" s="49">
        <v>0</v>
      </c>
      <c r="K13" s="49">
        <v>0</v>
      </c>
    </row>
    <row r="14" spans="1:11" ht="25.5">
      <c r="A14" s="351"/>
      <c r="B14" s="185" t="s">
        <v>201</v>
      </c>
      <c r="C14" s="50">
        <v>40350</v>
      </c>
      <c r="D14" s="50">
        <f>6000+1815</f>
        <v>7815</v>
      </c>
      <c r="E14" s="186">
        <v>0</v>
      </c>
      <c r="F14" s="186">
        <v>0</v>
      </c>
      <c r="G14" s="186">
        <v>0</v>
      </c>
      <c r="H14" s="50">
        <f>46350+1815</f>
        <v>48165</v>
      </c>
      <c r="I14" s="186">
        <v>0</v>
      </c>
      <c r="J14" s="50">
        <v>0</v>
      </c>
      <c r="K14" s="50">
        <v>0</v>
      </c>
    </row>
    <row r="15" spans="1:11" ht="38.25">
      <c r="A15" s="187"/>
      <c r="B15" s="185" t="s">
        <v>202</v>
      </c>
      <c r="C15" s="50">
        <v>0</v>
      </c>
      <c r="D15" s="50">
        <f>5000+65</f>
        <v>5065</v>
      </c>
      <c r="E15" s="186">
        <v>0</v>
      </c>
      <c r="F15" s="186">
        <v>0</v>
      </c>
      <c r="G15" s="186">
        <v>0</v>
      </c>
      <c r="H15" s="50">
        <f>5000+(-365)+430</f>
        <v>5065</v>
      </c>
      <c r="I15" s="186">
        <v>0</v>
      </c>
      <c r="J15" s="50">
        <v>0</v>
      </c>
      <c r="K15" s="50">
        <v>0</v>
      </c>
    </row>
    <row r="16" spans="1:11" s="188" customFormat="1" ht="19.5" customHeight="1">
      <c r="A16" s="352" t="s">
        <v>40</v>
      </c>
      <c r="B16" s="352"/>
      <c r="C16" s="50">
        <f t="shared" ref="C16:K16" si="0">C11+C12+C13+C14+C15</f>
        <v>54557</v>
      </c>
      <c r="D16" s="50">
        <f t="shared" si="0"/>
        <v>188080</v>
      </c>
      <c r="E16" s="50">
        <f t="shared" si="0"/>
        <v>0</v>
      </c>
      <c r="F16" s="50">
        <f t="shared" si="0"/>
        <v>0</v>
      </c>
      <c r="G16" s="50">
        <f t="shared" si="0"/>
        <v>0</v>
      </c>
      <c r="H16" s="50">
        <f t="shared" si="0"/>
        <v>228430</v>
      </c>
      <c r="I16" s="50">
        <f t="shared" si="0"/>
        <v>0</v>
      </c>
      <c r="J16" s="50">
        <f t="shared" si="0"/>
        <v>14207</v>
      </c>
      <c r="K16" s="50">
        <f t="shared" si="0"/>
        <v>0</v>
      </c>
    </row>
    <row r="17" spans="1:11" ht="15" customHeight="1"/>
    <row r="18" spans="1:11" ht="12.75" customHeight="1">
      <c r="A18" s="189"/>
    </row>
    <row r="19" spans="1:11">
      <c r="A19" s="189"/>
    </row>
    <row r="20" spans="1:11">
      <c r="A20" s="189"/>
      <c r="K20" s="26"/>
    </row>
    <row r="21" spans="1:11">
      <c r="A21" s="189"/>
      <c r="F21" s="26"/>
      <c r="G21" s="26"/>
      <c r="K21" s="26"/>
    </row>
    <row r="22" spans="1:11">
      <c r="J22" s="26"/>
    </row>
  </sheetData>
  <mergeCells count="17">
    <mergeCell ref="J4:J7"/>
    <mergeCell ref="H4:I4"/>
    <mergeCell ref="A9:A14"/>
    <mergeCell ref="A16:B16"/>
    <mergeCell ref="A2:J2"/>
    <mergeCell ref="A4:A7"/>
    <mergeCell ref="B4:B7"/>
    <mergeCell ref="C4:C7"/>
    <mergeCell ref="D5:D7"/>
    <mergeCell ref="D4:G4"/>
    <mergeCell ref="E6:E7"/>
    <mergeCell ref="E5:G5"/>
    <mergeCell ref="C9:K9"/>
    <mergeCell ref="F6:G6"/>
    <mergeCell ref="K4:K7"/>
    <mergeCell ref="H5:H7"/>
    <mergeCell ref="I5:I7"/>
  </mergeCells>
  <phoneticPr fontId="38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K33"/>
  <sheetViews>
    <sheetView showGridLines="0" workbookViewId="0">
      <selection activeCell="F1" sqref="F1"/>
    </sheetView>
  </sheetViews>
  <sheetFormatPr defaultRowHeight="12.75"/>
  <cols>
    <col min="1" max="1" width="5.28515625" style="45" bestFit="1" customWidth="1"/>
    <col min="2" max="2" width="5.28515625" style="45" customWidth="1"/>
    <col min="3" max="3" width="63.140625" style="45" customWidth="1"/>
    <col min="4" max="4" width="18.5703125" style="45" customWidth="1"/>
    <col min="5" max="5" width="9.140625" style="45"/>
    <col min="6" max="7" width="11.42578125" style="45" bestFit="1" customWidth="1"/>
    <col min="8" max="16384" width="9.140625" style="45"/>
  </cols>
  <sheetData>
    <row r="1" spans="1:11" ht="67.5">
      <c r="D1" s="44" t="s">
        <v>302</v>
      </c>
    </row>
    <row r="2" spans="1:11">
      <c r="D2" s="44"/>
    </row>
    <row r="3" spans="1:11" ht="61.5" customHeight="1">
      <c r="A3" s="367" t="s">
        <v>203</v>
      </c>
      <c r="B3" s="367"/>
      <c r="C3" s="368"/>
      <c r="D3" s="368"/>
      <c r="E3" s="178"/>
      <c r="F3" s="178"/>
      <c r="G3" s="178"/>
      <c r="H3" s="190"/>
      <c r="I3" s="191"/>
      <c r="J3" s="191"/>
      <c r="K3" s="191"/>
    </row>
    <row r="4" spans="1:11" ht="9.75" customHeight="1">
      <c r="D4" s="42" t="s">
        <v>8</v>
      </c>
    </row>
    <row r="5" spans="1:11" ht="24.75" customHeight="1">
      <c r="A5" s="325" t="s">
        <v>39</v>
      </c>
      <c r="B5" s="371" t="s">
        <v>25</v>
      </c>
      <c r="C5" s="192" t="s">
        <v>204</v>
      </c>
      <c r="D5" s="325"/>
      <c r="E5" s="193"/>
      <c r="F5" s="193"/>
      <c r="G5" s="193"/>
      <c r="H5" s="193"/>
      <c r="I5" s="193"/>
      <c r="J5" s="194"/>
      <c r="K5" s="194"/>
    </row>
    <row r="6" spans="1:11" ht="64.5" customHeight="1">
      <c r="A6" s="325"/>
      <c r="B6" s="325"/>
      <c r="C6" s="46" t="s">
        <v>2</v>
      </c>
      <c r="D6" s="325"/>
      <c r="E6" s="193"/>
      <c r="F6" s="193"/>
      <c r="G6" s="193"/>
      <c r="H6" s="193"/>
      <c r="I6" s="193"/>
      <c r="J6" s="194"/>
      <c r="K6" s="194"/>
    </row>
    <row r="7" spans="1:11" ht="12" customHeight="1">
      <c r="A7" s="195" t="s">
        <v>205</v>
      </c>
      <c r="B7" s="195" t="s">
        <v>206</v>
      </c>
      <c r="C7" s="196" t="s">
        <v>187</v>
      </c>
      <c r="D7" s="197">
        <v>599775</v>
      </c>
      <c r="E7" s="193"/>
      <c r="F7" s="193"/>
      <c r="G7" s="193"/>
      <c r="H7" s="193"/>
      <c r="I7" s="193"/>
      <c r="J7" s="194"/>
      <c r="K7" s="194"/>
    </row>
    <row r="8" spans="1:11" ht="20.100000000000001" customHeight="1">
      <c r="A8" s="198" t="s">
        <v>207</v>
      </c>
      <c r="B8" s="199" t="s">
        <v>206</v>
      </c>
      <c r="C8" s="200" t="s">
        <v>188</v>
      </c>
      <c r="D8" s="201">
        <f>D9+D10+D11</f>
        <v>1375000</v>
      </c>
      <c r="E8" s="193"/>
      <c r="F8" s="202"/>
      <c r="G8" s="193"/>
      <c r="H8" s="193"/>
      <c r="I8" s="193"/>
      <c r="J8" s="194"/>
      <c r="K8" s="194"/>
    </row>
    <row r="9" spans="1:11" ht="20.100000000000001" customHeight="1">
      <c r="A9" s="203" t="s">
        <v>208</v>
      </c>
      <c r="B9" s="204" t="s">
        <v>209</v>
      </c>
      <c r="C9" s="205" t="s">
        <v>210</v>
      </c>
      <c r="D9" s="206">
        <v>1300000</v>
      </c>
      <c r="E9" s="193"/>
      <c r="F9" s="202"/>
      <c r="G9" s="193"/>
      <c r="H9" s="193"/>
      <c r="I9" s="193"/>
      <c r="J9" s="207"/>
      <c r="K9" s="194"/>
    </row>
    <row r="10" spans="1:11" ht="20.100000000000001" customHeight="1">
      <c r="A10" s="203" t="s">
        <v>211</v>
      </c>
      <c r="B10" s="204" t="s">
        <v>212</v>
      </c>
      <c r="C10" s="205" t="s">
        <v>213</v>
      </c>
      <c r="D10" s="206">
        <v>30000</v>
      </c>
      <c r="E10" s="193"/>
      <c r="F10" s="193"/>
      <c r="G10" s="193"/>
      <c r="H10" s="193"/>
      <c r="I10" s="193"/>
      <c r="J10" s="194"/>
      <c r="K10" s="194"/>
    </row>
    <row r="11" spans="1:11" ht="20.100000000000001" customHeight="1">
      <c r="A11" s="238" t="s">
        <v>253</v>
      </c>
      <c r="B11" s="240" t="s">
        <v>254</v>
      </c>
      <c r="C11" s="241" t="s">
        <v>216</v>
      </c>
      <c r="D11" s="197">
        <v>45000</v>
      </c>
      <c r="E11" s="193"/>
      <c r="F11" s="193"/>
      <c r="G11" s="193"/>
      <c r="H11" s="193"/>
      <c r="I11" s="193"/>
      <c r="J11" s="194"/>
      <c r="K11" s="194"/>
    </row>
    <row r="12" spans="1:11" ht="20.100000000000001" customHeight="1">
      <c r="A12" s="208" t="s">
        <v>214</v>
      </c>
      <c r="B12" s="199" t="s">
        <v>206</v>
      </c>
      <c r="C12" s="200" t="s">
        <v>189</v>
      </c>
      <c r="D12" s="201">
        <f>D13+D20</f>
        <v>1930340</v>
      </c>
      <c r="E12" s="193"/>
      <c r="F12" s="202"/>
      <c r="G12" s="193"/>
      <c r="H12" s="193"/>
      <c r="I12" s="193"/>
      <c r="J12" s="194"/>
      <c r="K12" s="194"/>
    </row>
    <row r="13" spans="1:11" ht="20.100000000000001" customHeight="1">
      <c r="A13" s="209" t="s">
        <v>208</v>
      </c>
      <c r="B13" s="209" t="s">
        <v>206</v>
      </c>
      <c r="C13" s="210" t="s">
        <v>10</v>
      </c>
      <c r="D13" s="206">
        <f>D14+D15+D16+D17+D18+D19</f>
        <v>1785340</v>
      </c>
      <c r="E13" s="193"/>
      <c r="F13" s="193"/>
      <c r="G13" s="193"/>
      <c r="H13" s="193"/>
      <c r="I13" s="193"/>
      <c r="J13" s="194"/>
      <c r="K13" s="194"/>
    </row>
    <row r="14" spans="1:11" ht="25.5">
      <c r="A14" s="372"/>
      <c r="B14" s="211">
        <v>2440</v>
      </c>
      <c r="C14" s="212" t="s">
        <v>215</v>
      </c>
      <c r="D14" s="206">
        <v>801340</v>
      </c>
      <c r="E14" s="193"/>
      <c r="F14" s="193"/>
      <c r="G14" s="193"/>
      <c r="H14" s="193"/>
      <c r="I14" s="193"/>
      <c r="J14" s="194"/>
      <c r="K14" s="194"/>
    </row>
    <row r="15" spans="1:11" ht="15">
      <c r="A15" s="373"/>
      <c r="B15" s="211">
        <v>2960</v>
      </c>
      <c r="C15" s="205" t="s">
        <v>216</v>
      </c>
      <c r="D15" s="206">
        <v>266000</v>
      </c>
      <c r="E15" s="193"/>
      <c r="F15" s="193"/>
      <c r="G15" s="193"/>
      <c r="H15" s="193"/>
      <c r="I15" s="193"/>
      <c r="J15" s="194"/>
      <c r="K15" s="194"/>
    </row>
    <row r="16" spans="1:11" ht="15">
      <c r="A16" s="373"/>
      <c r="B16" s="209">
        <v>4210</v>
      </c>
      <c r="C16" s="205" t="s">
        <v>217</v>
      </c>
      <c r="D16" s="206">
        <v>5000</v>
      </c>
      <c r="E16" s="193"/>
      <c r="F16" s="193"/>
      <c r="G16" s="193"/>
      <c r="H16" s="193"/>
      <c r="I16" s="193"/>
      <c r="J16" s="194"/>
      <c r="K16" s="194"/>
    </row>
    <row r="17" spans="1:11" ht="15">
      <c r="A17" s="373"/>
      <c r="B17" s="211">
        <v>4300</v>
      </c>
      <c r="C17" s="205" t="s">
        <v>218</v>
      </c>
      <c r="D17" s="206">
        <v>702000</v>
      </c>
      <c r="E17" s="193"/>
      <c r="F17" s="193"/>
      <c r="G17" s="193"/>
      <c r="H17" s="193"/>
      <c r="I17" s="193"/>
      <c r="J17" s="194"/>
      <c r="K17" s="194"/>
    </row>
    <row r="18" spans="1:11" ht="15">
      <c r="A18" s="373"/>
      <c r="B18" s="211">
        <v>4700</v>
      </c>
      <c r="C18" s="205" t="s">
        <v>219</v>
      </c>
      <c r="D18" s="206">
        <v>6000</v>
      </c>
      <c r="E18" s="193"/>
      <c r="F18" s="193"/>
      <c r="G18" s="193"/>
      <c r="H18" s="193"/>
      <c r="I18" s="193"/>
      <c r="J18" s="194"/>
      <c r="K18" s="194"/>
    </row>
    <row r="19" spans="1:11" ht="15">
      <c r="A19" s="374"/>
      <c r="B19" s="211">
        <v>4750</v>
      </c>
      <c r="C19" s="205" t="s">
        <v>220</v>
      </c>
      <c r="D19" s="206">
        <v>5000</v>
      </c>
      <c r="E19" s="193"/>
      <c r="F19" s="193"/>
      <c r="G19" s="193"/>
      <c r="H19" s="193"/>
      <c r="I19" s="193"/>
      <c r="J19" s="194"/>
      <c r="K19" s="194"/>
    </row>
    <row r="20" spans="1:11" ht="20.100000000000001" customHeight="1">
      <c r="A20" s="209" t="s">
        <v>211</v>
      </c>
      <c r="B20" s="209" t="s">
        <v>206</v>
      </c>
      <c r="C20" s="210" t="s">
        <v>7</v>
      </c>
      <c r="D20" s="206">
        <f>D21+D22</f>
        <v>145000</v>
      </c>
      <c r="E20" s="193"/>
      <c r="F20" s="193"/>
      <c r="G20" s="193"/>
      <c r="H20" s="193"/>
      <c r="I20" s="193"/>
      <c r="J20" s="194"/>
      <c r="K20" s="194"/>
    </row>
    <row r="21" spans="1:11" ht="15" customHeight="1">
      <c r="A21" s="209"/>
      <c r="B21" s="209">
        <v>6120</v>
      </c>
      <c r="C21" s="205" t="s">
        <v>221</v>
      </c>
      <c r="D21" s="206">
        <v>80000</v>
      </c>
      <c r="E21" s="193"/>
      <c r="F21" s="193"/>
      <c r="G21" s="193"/>
      <c r="H21" s="193"/>
      <c r="I21" s="193"/>
      <c r="J21" s="194"/>
      <c r="K21" s="194"/>
    </row>
    <row r="22" spans="1:11" ht="38.25">
      <c r="A22" s="209"/>
      <c r="B22" s="242">
        <v>6260</v>
      </c>
      <c r="C22" s="239" t="s">
        <v>255</v>
      </c>
      <c r="D22" s="197">
        <v>65000</v>
      </c>
      <c r="E22" s="193"/>
      <c r="F22" s="193"/>
      <c r="G22" s="193"/>
      <c r="H22" s="193"/>
      <c r="I22" s="193"/>
      <c r="J22" s="194"/>
      <c r="K22" s="194"/>
    </row>
    <row r="23" spans="1:11" ht="20.100000000000001" customHeight="1">
      <c r="A23" s="195" t="s">
        <v>222</v>
      </c>
      <c r="B23" s="195" t="s">
        <v>206</v>
      </c>
      <c r="C23" s="196" t="s">
        <v>190</v>
      </c>
      <c r="D23" s="197">
        <v>44435</v>
      </c>
      <c r="E23" s="193"/>
      <c r="F23" s="193"/>
      <c r="G23" s="202"/>
      <c r="H23" s="193"/>
      <c r="I23" s="193"/>
      <c r="J23" s="194"/>
      <c r="K23" s="194"/>
    </row>
    <row r="24" spans="1:11" ht="15">
      <c r="A24" s="193"/>
      <c r="B24" s="193"/>
      <c r="C24" s="193"/>
      <c r="D24" s="193"/>
      <c r="E24" s="193"/>
      <c r="F24" s="193"/>
      <c r="G24" s="202"/>
      <c r="H24" s="193"/>
      <c r="I24" s="193"/>
      <c r="J24" s="194"/>
      <c r="K24" s="194"/>
    </row>
    <row r="25" spans="1:11" s="213" customFormat="1">
      <c r="A25" s="369" t="s">
        <v>223</v>
      </c>
      <c r="B25" s="369"/>
      <c r="C25" s="370"/>
      <c r="D25" s="370"/>
    </row>
    <row r="26" spans="1:11" ht="15">
      <c r="A26" s="193"/>
      <c r="B26" s="193"/>
      <c r="C26" s="193"/>
      <c r="D26" s="193"/>
      <c r="E26" s="193"/>
      <c r="F26" s="193"/>
      <c r="G26" s="193"/>
      <c r="H26" s="193"/>
      <c r="I26" s="193"/>
      <c r="J26" s="194"/>
      <c r="K26" s="194"/>
    </row>
    <row r="27" spans="1:11" ht="15">
      <c r="A27" s="193"/>
      <c r="B27" s="193"/>
      <c r="C27" s="193"/>
      <c r="D27" s="193"/>
      <c r="E27" s="193"/>
      <c r="F27" s="193"/>
      <c r="G27" s="193"/>
      <c r="H27" s="193"/>
      <c r="I27" s="193"/>
      <c r="J27" s="194"/>
      <c r="K27" s="194"/>
    </row>
    <row r="28" spans="1:11" ht="15">
      <c r="A28" s="193"/>
      <c r="B28" s="193"/>
      <c r="C28" s="193"/>
      <c r="D28" s="193"/>
      <c r="E28" s="193"/>
      <c r="F28" s="193"/>
      <c r="G28" s="193"/>
      <c r="H28" s="193"/>
      <c r="I28" s="193"/>
      <c r="J28" s="194"/>
      <c r="K28" s="194"/>
    </row>
    <row r="29" spans="1:11" ht="15">
      <c r="A29" s="193"/>
      <c r="B29" s="193"/>
      <c r="C29" s="193"/>
      <c r="D29" s="193"/>
      <c r="E29" s="193"/>
      <c r="F29" s="193"/>
      <c r="G29" s="193"/>
      <c r="H29" s="193"/>
      <c r="I29" s="193"/>
      <c r="J29" s="194"/>
      <c r="K29" s="194"/>
    </row>
    <row r="30" spans="1:11" ht="15">
      <c r="A30" s="194"/>
      <c r="B30" s="194"/>
      <c r="C30" s="194"/>
      <c r="D30" s="194"/>
      <c r="E30" s="194"/>
      <c r="F30" s="194"/>
      <c r="G30" s="194"/>
      <c r="H30" s="194"/>
      <c r="I30" s="194"/>
      <c r="J30" s="194"/>
      <c r="K30" s="194"/>
    </row>
    <row r="31" spans="1:11" ht="15">
      <c r="A31" s="194"/>
      <c r="B31" s="194"/>
      <c r="C31" s="194"/>
      <c r="D31" s="194"/>
      <c r="E31" s="194"/>
      <c r="F31" s="194"/>
      <c r="G31" s="194"/>
      <c r="H31" s="194"/>
      <c r="I31" s="194"/>
      <c r="J31" s="194"/>
      <c r="K31" s="194"/>
    </row>
    <row r="32" spans="1:11" ht="15">
      <c r="A32" s="194"/>
      <c r="B32" s="194"/>
      <c r="C32" s="194"/>
      <c r="D32" s="194"/>
      <c r="E32" s="194"/>
      <c r="F32" s="194"/>
      <c r="G32" s="194"/>
      <c r="H32" s="194"/>
      <c r="I32" s="194"/>
      <c r="J32" s="194"/>
      <c r="K32" s="194"/>
    </row>
    <row r="33" spans="1:11" ht="15">
      <c r="A33" s="194"/>
      <c r="B33" s="194"/>
      <c r="C33" s="194"/>
      <c r="D33" s="194"/>
      <c r="E33" s="194"/>
      <c r="F33" s="194"/>
      <c r="G33" s="194"/>
      <c r="H33" s="194"/>
      <c r="I33" s="194"/>
      <c r="J33" s="194"/>
      <c r="K33" s="194"/>
    </row>
  </sheetData>
  <mergeCells count="6">
    <mergeCell ref="A3:D3"/>
    <mergeCell ref="A25:D25"/>
    <mergeCell ref="A5:A6"/>
    <mergeCell ref="B5:B6"/>
    <mergeCell ref="D5:D6"/>
    <mergeCell ref="A14:A19"/>
  </mergeCells>
  <phoneticPr fontId="38" type="noConversion"/>
  <printOptions horizontalCentered="1"/>
  <pageMargins left="0.55118110236220474" right="0.55118110236220474" top="1.0236220472440944" bottom="0.59055118110236227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H41"/>
  <sheetViews>
    <sheetView showGridLines="0" workbookViewId="0">
      <selection activeCell="J2" sqref="J2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53.25" customHeight="1">
      <c r="F1" s="44" t="s">
        <v>297</v>
      </c>
    </row>
    <row r="2" spans="1:7" ht="60" customHeight="1">
      <c r="A2" s="323" t="s">
        <v>224</v>
      </c>
      <c r="B2" s="323"/>
      <c r="C2" s="323"/>
      <c r="D2" s="323"/>
      <c r="E2" s="323"/>
      <c r="F2" s="323"/>
      <c r="G2" s="117"/>
    </row>
    <row r="3" spans="1:7" ht="9.75" customHeight="1">
      <c r="A3" s="122"/>
      <c r="B3" s="122"/>
      <c r="C3" s="122"/>
      <c r="D3" s="122"/>
      <c r="E3" s="122"/>
      <c r="F3" s="42" t="s">
        <v>8</v>
      </c>
    </row>
    <row r="4" spans="1:7" ht="64.5" customHeight="1">
      <c r="A4" s="46" t="s">
        <v>39</v>
      </c>
      <c r="B4" s="46" t="s">
        <v>0</v>
      </c>
      <c r="C4" s="46" t="s">
        <v>1</v>
      </c>
      <c r="D4" s="46" t="s">
        <v>109</v>
      </c>
      <c r="E4" s="46" t="s">
        <v>225</v>
      </c>
      <c r="F4" s="43" t="s">
        <v>226</v>
      </c>
    </row>
    <row r="5" spans="1:7" s="214" customFormat="1" ht="12" customHeight="1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</row>
    <row r="6" spans="1:7" s="214" customFormat="1">
      <c r="A6" s="215"/>
      <c r="B6" s="216">
        <v>600</v>
      </c>
      <c r="C6" s="216"/>
      <c r="D6" s="216"/>
      <c r="E6" s="217" t="s">
        <v>47</v>
      </c>
      <c r="F6" s="218">
        <f>F7</f>
        <v>264405</v>
      </c>
    </row>
    <row r="7" spans="1:7" ht="25.5">
      <c r="A7" s="219"/>
      <c r="B7" s="220"/>
      <c r="C7" s="21">
        <v>60014</v>
      </c>
      <c r="D7" s="21">
        <v>2310</v>
      </c>
      <c r="E7" s="221" t="s">
        <v>227</v>
      </c>
      <c r="F7" s="157">
        <f>SUM(F8:F10)</f>
        <v>264405</v>
      </c>
    </row>
    <row r="8" spans="1:7" ht="14.25" customHeight="1">
      <c r="A8" s="222">
        <v>1</v>
      </c>
      <c r="B8" s="223">
        <v>600</v>
      </c>
      <c r="C8" s="223">
        <v>60014</v>
      </c>
      <c r="D8" s="379"/>
      <c r="E8" s="224" t="s">
        <v>228</v>
      </c>
      <c r="F8" s="167">
        <v>132322</v>
      </c>
    </row>
    <row r="9" spans="1:7" ht="14.25" customHeight="1">
      <c r="A9" s="222">
        <v>2</v>
      </c>
      <c r="B9" s="223">
        <v>600</v>
      </c>
      <c r="C9" s="223">
        <v>60014</v>
      </c>
      <c r="D9" s="380"/>
      <c r="E9" s="224" t="s">
        <v>229</v>
      </c>
      <c r="F9" s="167">
        <v>98765</v>
      </c>
    </row>
    <row r="10" spans="1:7" ht="14.25" customHeight="1">
      <c r="A10" s="222">
        <v>3</v>
      </c>
      <c r="B10" s="223">
        <v>600</v>
      </c>
      <c r="C10" s="223">
        <v>60014</v>
      </c>
      <c r="D10" s="381"/>
      <c r="E10" s="224" t="s">
        <v>230</v>
      </c>
      <c r="F10" s="167">
        <v>33318</v>
      </c>
    </row>
    <row r="11" spans="1:7">
      <c r="A11" s="215"/>
      <c r="B11" s="216">
        <v>852</v>
      </c>
      <c r="C11" s="216"/>
      <c r="D11" s="216"/>
      <c r="E11" s="217" t="s">
        <v>91</v>
      </c>
      <c r="F11" s="225">
        <f>F12+F17</f>
        <v>334698</v>
      </c>
    </row>
    <row r="12" spans="1:7" s="226" customFormat="1" ht="30" customHeight="1">
      <c r="A12" s="219"/>
      <c r="B12" s="220"/>
      <c r="C12" s="21">
        <v>85201</v>
      </c>
      <c r="D12" s="21">
        <v>2320</v>
      </c>
      <c r="E12" s="221" t="s">
        <v>231</v>
      </c>
      <c r="F12" s="167">
        <f>SUM(F13:F16)</f>
        <v>254106</v>
      </c>
    </row>
    <row r="13" spans="1:7" s="226" customFormat="1">
      <c r="A13" s="222">
        <v>4</v>
      </c>
      <c r="B13" s="223">
        <v>852</v>
      </c>
      <c r="C13" s="223">
        <v>85201</v>
      </c>
      <c r="D13" s="301"/>
      <c r="E13" s="224" t="s">
        <v>232</v>
      </c>
      <c r="F13" s="167">
        <v>122930</v>
      </c>
    </row>
    <row r="14" spans="1:7" s="226" customFormat="1">
      <c r="A14" s="222">
        <v>5</v>
      </c>
      <c r="B14" s="223">
        <v>852</v>
      </c>
      <c r="C14" s="223">
        <v>85201</v>
      </c>
      <c r="D14" s="375"/>
      <c r="E14" s="224" t="s">
        <v>233</v>
      </c>
      <c r="F14" s="167">
        <v>62200</v>
      </c>
    </row>
    <row r="15" spans="1:7" s="226" customFormat="1">
      <c r="A15" s="222">
        <v>6</v>
      </c>
      <c r="B15" s="223">
        <v>852</v>
      </c>
      <c r="C15" s="223">
        <v>85201</v>
      </c>
      <c r="D15" s="375"/>
      <c r="E15" s="224" t="s">
        <v>234</v>
      </c>
      <c r="F15" s="167">
        <v>30236</v>
      </c>
    </row>
    <row r="16" spans="1:7" s="226" customFormat="1">
      <c r="A16" s="222">
        <v>7</v>
      </c>
      <c r="B16" s="223">
        <v>852</v>
      </c>
      <c r="C16" s="223">
        <v>85201</v>
      </c>
      <c r="D16" s="302"/>
      <c r="E16" s="224" t="s">
        <v>235</v>
      </c>
      <c r="F16" s="167">
        <v>38740</v>
      </c>
    </row>
    <row r="17" spans="1:6" s="226" customFormat="1" ht="25.5">
      <c r="A17" s="219"/>
      <c r="B17" s="220"/>
      <c r="C17" s="21">
        <v>85204</v>
      </c>
      <c r="D17" s="21">
        <v>2320</v>
      </c>
      <c r="E17" s="221" t="s">
        <v>236</v>
      </c>
      <c r="F17" s="157">
        <f>SUM(F18:F22)</f>
        <v>80592</v>
      </c>
    </row>
    <row r="18" spans="1:6" s="226" customFormat="1">
      <c r="A18" s="222">
        <v>8</v>
      </c>
      <c r="B18" s="223">
        <v>852</v>
      </c>
      <c r="C18" s="223">
        <v>85204</v>
      </c>
      <c r="D18" s="301"/>
      <c r="E18" s="224" t="s">
        <v>237</v>
      </c>
      <c r="F18" s="167">
        <v>5556</v>
      </c>
    </row>
    <row r="19" spans="1:6" s="226" customFormat="1">
      <c r="A19" s="222">
        <v>9</v>
      </c>
      <c r="B19" s="223">
        <v>852</v>
      </c>
      <c r="C19" s="223">
        <v>85204</v>
      </c>
      <c r="D19" s="375"/>
      <c r="E19" s="224" t="s">
        <v>232</v>
      </c>
      <c r="F19" s="167">
        <v>25270</v>
      </c>
    </row>
    <row r="20" spans="1:6" s="226" customFormat="1">
      <c r="A20" s="222">
        <v>10</v>
      </c>
      <c r="B20" s="223">
        <v>852</v>
      </c>
      <c r="C20" s="223">
        <v>85204</v>
      </c>
      <c r="D20" s="375"/>
      <c r="E20" s="224" t="s">
        <v>238</v>
      </c>
      <c r="F20" s="167">
        <v>21741</v>
      </c>
    </row>
    <row r="21" spans="1:6" s="226" customFormat="1">
      <c r="A21" s="222">
        <v>11</v>
      </c>
      <c r="B21" s="223">
        <v>852</v>
      </c>
      <c r="C21" s="223">
        <v>85204</v>
      </c>
      <c r="D21" s="375"/>
      <c r="E21" s="224" t="s">
        <v>239</v>
      </c>
      <c r="F21" s="167">
        <v>16213</v>
      </c>
    </row>
    <row r="22" spans="1:6" s="226" customFormat="1">
      <c r="A22" s="222">
        <v>12</v>
      </c>
      <c r="B22" s="223">
        <v>852</v>
      </c>
      <c r="C22" s="223">
        <v>85204</v>
      </c>
      <c r="D22" s="302"/>
      <c r="E22" s="224" t="s">
        <v>240</v>
      </c>
      <c r="F22" s="167">
        <v>11812</v>
      </c>
    </row>
    <row r="23" spans="1:6" s="226" customFormat="1" ht="25.5">
      <c r="A23" s="215"/>
      <c r="B23" s="216">
        <v>853</v>
      </c>
      <c r="C23" s="216"/>
      <c r="D23" s="216"/>
      <c r="E23" s="227" t="s">
        <v>21</v>
      </c>
      <c r="F23" s="218">
        <f>F24+F31</f>
        <v>577942</v>
      </c>
    </row>
    <row r="24" spans="1:6" s="226" customFormat="1" ht="25.5">
      <c r="A24" s="222"/>
      <c r="B24" s="223"/>
      <c r="C24" s="21">
        <v>85395</v>
      </c>
      <c r="D24" s="21">
        <v>2318</v>
      </c>
      <c r="E24" s="221" t="s">
        <v>241</v>
      </c>
      <c r="F24" s="167">
        <f>SUM(F25:F30)</f>
        <v>545835</v>
      </c>
    </row>
    <row r="25" spans="1:6" s="226" customFormat="1">
      <c r="A25" s="222">
        <v>13</v>
      </c>
      <c r="B25" s="223">
        <v>853</v>
      </c>
      <c r="C25" s="223">
        <v>85395</v>
      </c>
      <c r="D25" s="382"/>
      <c r="E25" s="224" t="s">
        <v>228</v>
      </c>
      <c r="F25" s="167">
        <f>166818+8</f>
        <v>166826</v>
      </c>
    </row>
    <row r="26" spans="1:6" s="226" customFormat="1">
      <c r="A26" s="222">
        <v>14</v>
      </c>
      <c r="B26" s="223">
        <v>853</v>
      </c>
      <c r="C26" s="223">
        <v>85395</v>
      </c>
      <c r="D26" s="383"/>
      <c r="E26" s="224" t="s">
        <v>230</v>
      </c>
      <c r="F26" s="167">
        <f>70151+4</f>
        <v>70155</v>
      </c>
    </row>
    <row r="27" spans="1:6" s="226" customFormat="1">
      <c r="A27" s="222">
        <v>15</v>
      </c>
      <c r="B27" s="223">
        <v>853</v>
      </c>
      <c r="C27" s="223">
        <v>85395</v>
      </c>
      <c r="D27" s="383"/>
      <c r="E27" s="224" t="s">
        <v>229</v>
      </c>
      <c r="F27" s="167">
        <f>140106+7</f>
        <v>140113</v>
      </c>
    </row>
    <row r="28" spans="1:6" s="226" customFormat="1">
      <c r="A28" s="222">
        <v>16</v>
      </c>
      <c r="B28" s="223">
        <v>853</v>
      </c>
      <c r="C28" s="223">
        <v>85395</v>
      </c>
      <c r="D28" s="383"/>
      <c r="E28" s="224" t="s">
        <v>242</v>
      </c>
      <c r="F28" s="167">
        <f>51220+2</f>
        <v>51222</v>
      </c>
    </row>
    <row r="29" spans="1:6" s="226" customFormat="1">
      <c r="A29" s="222">
        <v>17</v>
      </c>
      <c r="B29" s="223">
        <v>853</v>
      </c>
      <c r="C29" s="223">
        <v>85395</v>
      </c>
      <c r="D29" s="383"/>
      <c r="E29" s="224" t="s">
        <v>243</v>
      </c>
      <c r="F29" s="167">
        <f>58584+3</f>
        <v>58587</v>
      </c>
    </row>
    <row r="30" spans="1:6" s="226" customFormat="1">
      <c r="A30" s="222">
        <v>18</v>
      </c>
      <c r="B30" s="223">
        <v>853</v>
      </c>
      <c r="C30" s="223">
        <v>85395</v>
      </c>
      <c r="D30" s="384"/>
      <c r="E30" s="224" t="s">
        <v>244</v>
      </c>
      <c r="F30" s="167">
        <f>58929+3</f>
        <v>58932</v>
      </c>
    </row>
    <row r="31" spans="1:6" s="226" customFormat="1" ht="25.5">
      <c r="A31" s="222"/>
      <c r="B31" s="223"/>
      <c r="C31" s="21">
        <v>85395</v>
      </c>
      <c r="D31" s="21">
        <v>2319</v>
      </c>
      <c r="E31" s="221" t="s">
        <v>241</v>
      </c>
      <c r="F31" s="167">
        <f>SUM(F32:F37)</f>
        <v>32107</v>
      </c>
    </row>
    <row r="32" spans="1:6" s="226" customFormat="1">
      <c r="A32" s="222">
        <v>19</v>
      </c>
      <c r="B32" s="223">
        <v>853</v>
      </c>
      <c r="C32" s="223">
        <v>85395</v>
      </c>
      <c r="D32" s="382"/>
      <c r="E32" s="224" t="s">
        <v>228</v>
      </c>
      <c r="F32" s="167">
        <f>9821-8</f>
        <v>9813</v>
      </c>
    </row>
    <row r="33" spans="1:8" s="226" customFormat="1">
      <c r="A33" s="222">
        <v>20</v>
      </c>
      <c r="B33" s="223">
        <v>853</v>
      </c>
      <c r="C33" s="223">
        <v>85395</v>
      </c>
      <c r="D33" s="383"/>
      <c r="E33" s="224" t="s">
        <v>230</v>
      </c>
      <c r="F33" s="167">
        <f>4130-4</f>
        <v>4126</v>
      </c>
    </row>
    <row r="34" spans="1:8" s="226" customFormat="1">
      <c r="A34" s="222">
        <v>21</v>
      </c>
      <c r="B34" s="223">
        <v>853</v>
      </c>
      <c r="C34" s="223">
        <v>85395</v>
      </c>
      <c r="D34" s="383"/>
      <c r="E34" s="224" t="s">
        <v>229</v>
      </c>
      <c r="F34" s="167">
        <f>8249-7</f>
        <v>8242</v>
      </c>
    </row>
    <row r="35" spans="1:8" s="226" customFormat="1">
      <c r="A35" s="222">
        <v>22</v>
      </c>
      <c r="B35" s="223">
        <v>853</v>
      </c>
      <c r="C35" s="223">
        <v>85395</v>
      </c>
      <c r="D35" s="383"/>
      <c r="E35" s="224" t="s">
        <v>242</v>
      </c>
      <c r="F35" s="167">
        <f>3015-2</f>
        <v>3013</v>
      </c>
    </row>
    <row r="36" spans="1:8" s="226" customFormat="1">
      <c r="A36" s="222">
        <v>23</v>
      </c>
      <c r="B36" s="223">
        <v>853</v>
      </c>
      <c r="C36" s="223">
        <v>85395</v>
      </c>
      <c r="D36" s="383"/>
      <c r="E36" s="224" t="s">
        <v>243</v>
      </c>
      <c r="F36" s="167">
        <f>3449-3</f>
        <v>3446</v>
      </c>
    </row>
    <row r="37" spans="1:8" s="226" customFormat="1">
      <c r="A37" s="222">
        <v>24</v>
      </c>
      <c r="B37" s="223">
        <v>853</v>
      </c>
      <c r="C37" s="223">
        <v>85395</v>
      </c>
      <c r="D37" s="384"/>
      <c r="E37" s="224" t="s">
        <v>244</v>
      </c>
      <c r="F37" s="167">
        <f>3469-2</f>
        <v>3467</v>
      </c>
    </row>
    <row r="38" spans="1:8" ht="25.5">
      <c r="A38" s="215"/>
      <c r="B38" s="216">
        <v>921</v>
      </c>
      <c r="C38" s="216"/>
      <c r="D38" s="216"/>
      <c r="E38" s="227" t="s">
        <v>245</v>
      </c>
      <c r="F38" s="225">
        <f>F39</f>
        <v>38300</v>
      </c>
    </row>
    <row r="39" spans="1:8" ht="25.5">
      <c r="A39" s="219"/>
      <c r="B39" s="220"/>
      <c r="C39" s="223">
        <v>92116</v>
      </c>
      <c r="D39" s="223">
        <v>2310</v>
      </c>
      <c r="E39" s="228" t="s">
        <v>246</v>
      </c>
      <c r="F39" s="167">
        <f>F40</f>
        <v>38300</v>
      </c>
    </row>
    <row r="40" spans="1:8">
      <c r="A40" s="222">
        <v>25</v>
      </c>
      <c r="B40" s="229"/>
      <c r="C40" s="223"/>
      <c r="D40" s="223"/>
      <c r="E40" s="224" t="s">
        <v>228</v>
      </c>
      <c r="F40" s="167">
        <v>38300</v>
      </c>
    </row>
    <row r="41" spans="1:8" ht="30" customHeight="1">
      <c r="A41" s="376" t="s">
        <v>40</v>
      </c>
      <c r="B41" s="377"/>
      <c r="C41" s="377"/>
      <c r="D41" s="377"/>
      <c r="E41" s="378"/>
      <c r="F41" s="50">
        <f>F6+F11+F23+F38</f>
        <v>1215345</v>
      </c>
      <c r="G41" s="26"/>
      <c r="H41" s="26"/>
    </row>
  </sheetData>
  <mergeCells count="7">
    <mergeCell ref="D18:D22"/>
    <mergeCell ref="A41:E41"/>
    <mergeCell ref="A2:F2"/>
    <mergeCell ref="D8:D10"/>
    <mergeCell ref="D13:D16"/>
    <mergeCell ref="D25:D30"/>
    <mergeCell ref="D32:D37"/>
  </mergeCells>
  <phoneticPr fontId="38" type="noConversion"/>
  <printOptions horizontalCentered="1"/>
  <pageMargins left="0.55118110236220474" right="0.55118110236220474" top="0.62992125984251968" bottom="0.59055118110236227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01"/>
  <sheetViews>
    <sheetView zoomScaleNormal="100" zoomScaleSheetLayoutView="100" workbookViewId="0">
      <selection activeCell="H3" sqref="H3"/>
    </sheetView>
  </sheetViews>
  <sheetFormatPr defaultRowHeight="12.75"/>
  <cols>
    <col min="1" max="1" width="4.7109375" style="51" customWidth="1"/>
    <col min="2" max="2" width="7.28515625" style="52" customWidth="1"/>
    <col min="3" max="3" width="63.42578125" style="53" customWidth="1"/>
    <col min="4" max="4" width="15.5703125" style="116" customWidth="1"/>
    <col min="5" max="5" width="12.28515625" style="116" customWidth="1"/>
    <col min="6" max="6" width="12" style="116" customWidth="1"/>
    <col min="7" max="7" width="10.140625" style="55" bestFit="1" customWidth="1"/>
    <col min="8" max="10" width="9.140625" style="55"/>
    <col min="11" max="11" width="10.140625" style="55" bestFit="1" customWidth="1"/>
    <col min="12" max="16384" width="9.140625" style="55"/>
  </cols>
  <sheetData>
    <row r="1" spans="1:9" ht="56.25" customHeight="1">
      <c r="D1" s="54"/>
      <c r="E1" s="401" t="s">
        <v>298</v>
      </c>
      <c r="F1" s="402"/>
    </row>
    <row r="2" spans="1:9">
      <c r="D2" s="54"/>
      <c r="E2" s="54"/>
      <c r="F2" s="54"/>
    </row>
    <row r="3" spans="1:9">
      <c r="D3" s="56"/>
      <c r="E3" s="56"/>
      <c r="F3" s="56"/>
    </row>
    <row r="4" spans="1:9" ht="12.75" customHeight="1">
      <c r="A4" s="408" t="s">
        <v>41</v>
      </c>
      <c r="B4" s="408"/>
      <c r="C4" s="408"/>
      <c r="D4" s="408"/>
      <c r="E4" s="408"/>
      <c r="F4" s="408"/>
    </row>
    <row r="5" spans="1:9">
      <c r="A5" s="408"/>
      <c r="B5" s="408"/>
      <c r="C5" s="408"/>
      <c r="D5" s="408"/>
      <c r="E5" s="408"/>
      <c r="F5" s="408"/>
    </row>
    <row r="6" spans="1:9" ht="13.5" customHeight="1">
      <c r="A6" s="409" t="s">
        <v>0</v>
      </c>
      <c r="B6" s="409" t="s">
        <v>1</v>
      </c>
      <c r="C6" s="410" t="s">
        <v>2</v>
      </c>
      <c r="D6" s="405" t="s">
        <v>42</v>
      </c>
      <c r="E6" s="406"/>
      <c r="F6" s="407"/>
    </row>
    <row r="7" spans="1:9" ht="12.75" customHeight="1">
      <c r="A7" s="409"/>
      <c r="B7" s="409"/>
      <c r="C7" s="410"/>
      <c r="D7" s="403" t="s">
        <v>43</v>
      </c>
      <c r="E7" s="403" t="s">
        <v>44</v>
      </c>
      <c r="F7" s="403" t="s">
        <v>45</v>
      </c>
    </row>
    <row r="8" spans="1:9" ht="39.75" customHeight="1">
      <c r="A8" s="409"/>
      <c r="B8" s="409"/>
      <c r="C8" s="410"/>
      <c r="D8" s="404"/>
      <c r="E8" s="404"/>
      <c r="F8" s="404"/>
    </row>
    <row r="9" spans="1:9" s="60" customFormat="1">
      <c r="A9" s="57">
        <v>1</v>
      </c>
      <c r="B9" s="57">
        <v>2</v>
      </c>
      <c r="C9" s="58">
        <v>3</v>
      </c>
      <c r="D9" s="59">
        <v>4</v>
      </c>
      <c r="E9" s="59">
        <v>5</v>
      </c>
      <c r="F9" s="59">
        <v>6</v>
      </c>
    </row>
    <row r="10" spans="1:9" s="64" customFormat="1">
      <c r="A10" s="61" t="s">
        <v>46</v>
      </c>
      <c r="B10" s="61"/>
      <c r="C10" s="62" t="s">
        <v>47</v>
      </c>
      <c r="D10" s="63">
        <f>D11</f>
        <v>2430000</v>
      </c>
      <c r="E10" s="63">
        <f>E11</f>
        <v>2370000</v>
      </c>
      <c r="F10" s="63">
        <f>F11</f>
        <v>60000</v>
      </c>
      <c r="H10" s="145"/>
    </row>
    <row r="11" spans="1:9" s="68" customFormat="1">
      <c r="A11" s="414"/>
      <c r="B11" s="65" t="s">
        <v>48</v>
      </c>
      <c r="C11" s="66" t="s">
        <v>49</v>
      </c>
      <c r="D11" s="67">
        <f>D12+D17</f>
        <v>2430000</v>
      </c>
      <c r="E11" s="67">
        <f>E12+E17</f>
        <v>2370000</v>
      </c>
      <c r="F11" s="67">
        <f>F12+F17</f>
        <v>60000</v>
      </c>
      <c r="I11" s="69"/>
    </row>
    <row r="12" spans="1:9" s="68" customFormat="1">
      <c r="A12" s="415"/>
      <c r="B12" s="414"/>
      <c r="C12" s="70" t="s">
        <v>62</v>
      </c>
      <c r="D12" s="71">
        <f>D13+D14+D15+D16</f>
        <v>1110000</v>
      </c>
      <c r="E12" s="71">
        <f>E13+E14+E15+E16</f>
        <v>1050000</v>
      </c>
      <c r="F12" s="71">
        <f>F13+F14+F15+F16</f>
        <v>60000</v>
      </c>
    </row>
    <row r="13" spans="1:9" s="68" customFormat="1">
      <c r="A13" s="415"/>
      <c r="B13" s="415"/>
      <c r="C13" s="72" t="s">
        <v>51</v>
      </c>
      <c r="D13" s="73">
        <v>150000</v>
      </c>
      <c r="E13" s="73">
        <v>150000</v>
      </c>
      <c r="F13" s="73">
        <v>0</v>
      </c>
    </row>
    <row r="14" spans="1:9" s="68" customFormat="1">
      <c r="A14" s="415"/>
      <c r="B14" s="415"/>
      <c r="C14" s="72" t="s">
        <v>52</v>
      </c>
      <c r="D14" s="74">
        <v>700000</v>
      </c>
      <c r="E14" s="74">
        <v>700000</v>
      </c>
      <c r="F14" s="74">
        <v>0</v>
      </c>
    </row>
    <row r="15" spans="1:9" s="68" customFormat="1">
      <c r="A15" s="415"/>
      <c r="B15" s="415"/>
      <c r="C15" s="75" t="s">
        <v>53</v>
      </c>
      <c r="D15" s="74">
        <v>200000</v>
      </c>
      <c r="E15" s="74">
        <v>140000</v>
      </c>
      <c r="F15" s="74">
        <f>D15-E15</f>
        <v>60000</v>
      </c>
      <c r="I15" s="76"/>
    </row>
    <row r="16" spans="1:9" s="68" customFormat="1">
      <c r="A16" s="415"/>
      <c r="B16" s="415"/>
      <c r="C16" s="72" t="s">
        <v>54</v>
      </c>
      <c r="D16" s="74">
        <f>E16+F16</f>
        <v>60000</v>
      </c>
      <c r="E16" s="74">
        <v>60000</v>
      </c>
      <c r="F16" s="74">
        <v>0</v>
      </c>
      <c r="I16" s="76"/>
    </row>
    <row r="17" spans="1:9" s="68" customFormat="1">
      <c r="A17" s="415"/>
      <c r="B17" s="415"/>
      <c r="C17" s="70" t="s">
        <v>50</v>
      </c>
      <c r="D17" s="71">
        <f>D18+D19+D20</f>
        <v>1320000</v>
      </c>
      <c r="E17" s="71">
        <f>E18+E19+E20</f>
        <v>1320000</v>
      </c>
      <c r="F17" s="71">
        <f>F18+F19+F20</f>
        <v>0</v>
      </c>
      <c r="I17" s="76"/>
    </row>
    <row r="18" spans="1:9" s="68" customFormat="1">
      <c r="A18" s="415"/>
      <c r="B18" s="415"/>
      <c r="C18" s="163" t="s">
        <v>279</v>
      </c>
      <c r="D18" s="74">
        <f>E18+F18</f>
        <v>1250000</v>
      </c>
      <c r="E18" s="74">
        <v>1250000</v>
      </c>
      <c r="F18" s="74">
        <v>0</v>
      </c>
      <c r="I18" s="76"/>
    </row>
    <row r="19" spans="1:9" s="68" customFormat="1">
      <c r="A19" s="415"/>
      <c r="B19" s="415"/>
      <c r="C19" s="75" t="s">
        <v>55</v>
      </c>
      <c r="D19" s="74">
        <v>45000</v>
      </c>
      <c r="E19" s="74">
        <v>45000</v>
      </c>
      <c r="F19" s="74">
        <v>0</v>
      </c>
      <c r="I19" s="76"/>
    </row>
    <row r="20" spans="1:9" s="68" customFormat="1" ht="25.5">
      <c r="A20" s="416"/>
      <c r="B20" s="416"/>
      <c r="C20" s="75" t="s">
        <v>124</v>
      </c>
      <c r="D20" s="74">
        <f>E20</f>
        <v>25000</v>
      </c>
      <c r="E20" s="74">
        <v>25000</v>
      </c>
      <c r="F20" s="74">
        <v>0</v>
      </c>
      <c r="I20" s="76"/>
    </row>
    <row r="21" spans="1:9" s="68" customFormat="1">
      <c r="A21" s="61" t="s">
        <v>146</v>
      </c>
      <c r="B21" s="61"/>
      <c r="C21" s="62" t="s">
        <v>260</v>
      </c>
      <c r="D21" s="63">
        <f t="shared" ref="D21:F22" si="0">D22</f>
        <v>350000</v>
      </c>
      <c r="E21" s="63">
        <f t="shared" si="0"/>
        <v>350000</v>
      </c>
      <c r="F21" s="63">
        <f t="shared" si="0"/>
        <v>0</v>
      </c>
      <c r="I21" s="76"/>
    </row>
    <row r="22" spans="1:9" s="68" customFormat="1">
      <c r="A22" s="394"/>
      <c r="B22" s="147" t="s">
        <v>147</v>
      </c>
      <c r="C22" s="163" t="s">
        <v>148</v>
      </c>
      <c r="D22" s="164">
        <f t="shared" si="0"/>
        <v>350000</v>
      </c>
      <c r="E22" s="164">
        <f t="shared" si="0"/>
        <v>350000</v>
      </c>
      <c r="F22" s="164">
        <f t="shared" si="0"/>
        <v>0</v>
      </c>
      <c r="I22" s="76"/>
    </row>
    <row r="23" spans="1:9" s="68" customFormat="1">
      <c r="A23" s="394"/>
      <c r="B23" s="415"/>
      <c r="C23" s="70" t="s">
        <v>60</v>
      </c>
      <c r="D23" s="71">
        <f>D24+D25</f>
        <v>350000</v>
      </c>
      <c r="E23" s="71">
        <f>E24+E25</f>
        <v>350000</v>
      </c>
      <c r="F23" s="71">
        <f>F24+F25</f>
        <v>0</v>
      </c>
      <c r="I23" s="76"/>
    </row>
    <row r="24" spans="1:9" s="68" customFormat="1">
      <c r="A24" s="394"/>
      <c r="B24" s="394"/>
      <c r="C24" s="163" t="s">
        <v>149</v>
      </c>
      <c r="D24" s="74">
        <v>250000</v>
      </c>
      <c r="E24" s="74">
        <v>250000</v>
      </c>
      <c r="F24" s="74"/>
      <c r="I24" s="76"/>
    </row>
    <row r="25" spans="1:9" s="68" customFormat="1" ht="15" customHeight="1">
      <c r="A25" s="395"/>
      <c r="B25" s="395"/>
      <c r="C25" s="163" t="s">
        <v>150</v>
      </c>
      <c r="D25" s="74">
        <v>100000</v>
      </c>
      <c r="E25" s="74">
        <v>100000</v>
      </c>
      <c r="F25" s="74"/>
      <c r="I25" s="76"/>
    </row>
    <row r="26" spans="1:9" s="80" customFormat="1">
      <c r="A26" s="61" t="s">
        <v>64</v>
      </c>
      <c r="B26" s="61"/>
      <c r="C26" s="79" t="s">
        <v>65</v>
      </c>
      <c r="D26" s="63">
        <f>D27+D30</f>
        <v>73000</v>
      </c>
      <c r="E26" s="63">
        <f>E27+E30</f>
        <v>73000</v>
      </c>
      <c r="F26" s="63">
        <f>F27+F30</f>
        <v>0</v>
      </c>
    </row>
    <row r="27" spans="1:9" s="85" customFormat="1">
      <c r="A27" s="414"/>
      <c r="B27" s="82" t="s">
        <v>138</v>
      </c>
      <c r="C27" s="121" t="s">
        <v>137</v>
      </c>
      <c r="D27" s="84">
        <f t="shared" ref="D27:F28" si="1">D28</f>
        <v>65000</v>
      </c>
      <c r="E27" s="84">
        <f t="shared" si="1"/>
        <v>65000</v>
      </c>
      <c r="F27" s="84">
        <f t="shared" si="1"/>
        <v>0</v>
      </c>
    </row>
    <row r="28" spans="1:9">
      <c r="A28" s="415"/>
      <c r="B28" s="411"/>
      <c r="C28" s="70" t="s">
        <v>248</v>
      </c>
      <c r="D28" s="71">
        <f t="shared" si="1"/>
        <v>65000</v>
      </c>
      <c r="E28" s="71">
        <f t="shared" si="1"/>
        <v>65000</v>
      </c>
      <c r="F28" s="71">
        <f t="shared" si="1"/>
        <v>0</v>
      </c>
    </row>
    <row r="29" spans="1:9" s="89" customFormat="1" ht="25.5">
      <c r="A29" s="415"/>
      <c r="B29" s="413"/>
      <c r="C29" s="230" t="s">
        <v>249</v>
      </c>
      <c r="D29" s="231">
        <f>E29+F29</f>
        <v>65000</v>
      </c>
      <c r="E29" s="231">
        <v>65000</v>
      </c>
      <c r="F29" s="231">
        <v>0</v>
      </c>
    </row>
    <row r="30" spans="1:9" s="85" customFormat="1">
      <c r="A30" s="415"/>
      <c r="B30" s="82" t="s">
        <v>66</v>
      </c>
      <c r="C30" s="30" t="s">
        <v>67</v>
      </c>
      <c r="D30" s="84">
        <f t="shared" ref="D30:F31" si="2">D31</f>
        <v>8000</v>
      </c>
      <c r="E30" s="84">
        <f t="shared" si="2"/>
        <v>8000</v>
      </c>
      <c r="F30" s="84">
        <f t="shared" si="2"/>
        <v>0</v>
      </c>
    </row>
    <row r="31" spans="1:9">
      <c r="A31" s="415"/>
      <c r="B31" s="411"/>
      <c r="C31" s="70" t="s">
        <v>68</v>
      </c>
      <c r="D31" s="71">
        <f t="shared" si="2"/>
        <v>8000</v>
      </c>
      <c r="E31" s="71">
        <f t="shared" si="2"/>
        <v>8000</v>
      </c>
      <c r="F31" s="71">
        <f t="shared" si="2"/>
        <v>0</v>
      </c>
    </row>
    <row r="32" spans="1:9" s="89" customFormat="1">
      <c r="A32" s="416"/>
      <c r="B32" s="413"/>
      <c r="C32" s="72" t="s">
        <v>69</v>
      </c>
      <c r="D32" s="88">
        <f>E32+F32</f>
        <v>8000</v>
      </c>
      <c r="E32" s="88">
        <v>8000</v>
      </c>
      <c r="F32" s="88">
        <v>0</v>
      </c>
    </row>
    <row r="33" spans="1:9" s="80" customFormat="1" ht="13.5" customHeight="1">
      <c r="A33" s="243" t="s">
        <v>56</v>
      </c>
      <c r="B33" s="78"/>
      <c r="C33" s="79" t="s">
        <v>57</v>
      </c>
      <c r="D33" s="63">
        <f>D34</f>
        <v>433000</v>
      </c>
      <c r="E33" s="63">
        <f>E34</f>
        <v>433000</v>
      </c>
      <c r="F33" s="63">
        <v>0</v>
      </c>
      <c r="I33" s="81"/>
    </row>
    <row r="34" spans="1:9" s="85" customFormat="1">
      <c r="A34" s="397"/>
      <c r="B34" s="388" t="s">
        <v>58</v>
      </c>
      <c r="C34" s="83" t="s">
        <v>59</v>
      </c>
      <c r="D34" s="84">
        <f>D35+D38</f>
        <v>433000</v>
      </c>
      <c r="E34" s="84">
        <f>E35+E38</f>
        <v>433000</v>
      </c>
      <c r="F34" s="84">
        <v>0</v>
      </c>
      <c r="I34" s="86"/>
    </row>
    <row r="35" spans="1:9">
      <c r="A35" s="397"/>
      <c r="B35" s="420"/>
      <c r="C35" s="70" t="s">
        <v>60</v>
      </c>
      <c r="D35" s="71">
        <f>D36+D37</f>
        <v>253000</v>
      </c>
      <c r="E35" s="71">
        <f>E36+E37</f>
        <v>253000</v>
      </c>
      <c r="F35" s="71">
        <f>F36+F37</f>
        <v>0</v>
      </c>
      <c r="I35" s="87"/>
    </row>
    <row r="36" spans="1:9" s="89" customFormat="1" ht="38.25">
      <c r="A36" s="397"/>
      <c r="B36" s="420"/>
      <c r="C36" s="72" t="s">
        <v>61</v>
      </c>
      <c r="D36" s="88">
        <v>241000</v>
      </c>
      <c r="E36" s="88">
        <v>241000</v>
      </c>
      <c r="F36" s="88">
        <v>0</v>
      </c>
      <c r="I36" s="90"/>
    </row>
    <row r="37" spans="1:9" s="89" customFormat="1" ht="25.5">
      <c r="A37" s="397"/>
      <c r="B37" s="420"/>
      <c r="C37" s="72" t="s">
        <v>106</v>
      </c>
      <c r="D37" s="88">
        <v>12000</v>
      </c>
      <c r="E37" s="88">
        <v>12000</v>
      </c>
      <c r="F37" s="88">
        <v>0</v>
      </c>
      <c r="I37" s="90"/>
    </row>
    <row r="38" spans="1:9">
      <c r="A38" s="397"/>
      <c r="B38" s="420"/>
      <c r="C38" s="70" t="s">
        <v>62</v>
      </c>
      <c r="D38" s="71">
        <f>D39+D40</f>
        <v>180000</v>
      </c>
      <c r="E38" s="71">
        <f>E39+E40</f>
        <v>180000</v>
      </c>
      <c r="F38" s="71">
        <f>F39+F40</f>
        <v>0</v>
      </c>
      <c r="I38" s="87"/>
    </row>
    <row r="39" spans="1:9">
      <c r="A39" s="397"/>
      <c r="B39" s="420"/>
      <c r="C39" s="72" t="s">
        <v>63</v>
      </c>
      <c r="D39" s="88">
        <f>E39+F39</f>
        <v>112920</v>
      </c>
      <c r="E39" s="88">
        <v>112920</v>
      </c>
      <c r="F39" s="88">
        <v>0</v>
      </c>
      <c r="I39" s="87"/>
    </row>
    <row r="40" spans="1:9" ht="25.5">
      <c r="A40" s="398"/>
      <c r="B40" s="421"/>
      <c r="C40" s="72" t="s">
        <v>151</v>
      </c>
      <c r="D40" s="88">
        <v>67080</v>
      </c>
      <c r="E40" s="88">
        <v>67080</v>
      </c>
      <c r="F40" s="88">
        <v>0</v>
      </c>
      <c r="I40" s="87"/>
    </row>
    <row r="41" spans="1:9" s="80" customFormat="1">
      <c r="A41" s="61" t="s">
        <v>70</v>
      </c>
      <c r="B41" s="61"/>
      <c r="C41" s="91" t="s">
        <v>71</v>
      </c>
      <c r="D41" s="63">
        <f t="shared" ref="D41:F43" si="3">D42</f>
        <v>500000</v>
      </c>
      <c r="E41" s="63">
        <f t="shared" si="3"/>
        <v>500000</v>
      </c>
      <c r="F41" s="63">
        <f t="shared" si="3"/>
        <v>0</v>
      </c>
    </row>
    <row r="42" spans="1:9" s="85" customFormat="1" ht="13.5">
      <c r="A42" s="414"/>
      <c r="B42" s="82" t="s">
        <v>72</v>
      </c>
      <c r="C42" s="92" t="s">
        <v>73</v>
      </c>
      <c r="D42" s="84">
        <f t="shared" si="3"/>
        <v>500000</v>
      </c>
      <c r="E42" s="84">
        <f t="shared" si="3"/>
        <v>500000</v>
      </c>
      <c r="F42" s="84">
        <f t="shared" si="3"/>
        <v>0</v>
      </c>
    </row>
    <row r="43" spans="1:9">
      <c r="A43" s="415"/>
      <c r="B43" s="411"/>
      <c r="C43" s="70" t="s">
        <v>74</v>
      </c>
      <c r="D43" s="71">
        <f t="shared" si="3"/>
        <v>500000</v>
      </c>
      <c r="E43" s="71">
        <f t="shared" si="3"/>
        <v>500000</v>
      </c>
      <c r="F43" s="71">
        <f t="shared" si="3"/>
        <v>0</v>
      </c>
    </row>
    <row r="44" spans="1:9" s="89" customFormat="1">
      <c r="A44" s="416"/>
      <c r="B44" s="413"/>
      <c r="C44" s="72" t="s">
        <v>75</v>
      </c>
      <c r="D44" s="88">
        <f>E44+F44</f>
        <v>500000</v>
      </c>
      <c r="E44" s="88">
        <v>500000</v>
      </c>
      <c r="F44" s="88">
        <v>0</v>
      </c>
    </row>
    <row r="45" spans="1:9" s="80" customFormat="1">
      <c r="A45" s="61" t="s">
        <v>17</v>
      </c>
      <c r="B45" s="61"/>
      <c r="C45" s="62" t="s">
        <v>18</v>
      </c>
      <c r="D45" s="63">
        <f>D46+D51+D56</f>
        <v>1956238</v>
      </c>
      <c r="E45" s="63">
        <f>E46+E51+E56</f>
        <v>1714238</v>
      </c>
      <c r="F45" s="63">
        <f>F46+F51+F56</f>
        <v>242000</v>
      </c>
    </row>
    <row r="46" spans="1:9" s="93" customFormat="1">
      <c r="A46" s="418"/>
      <c r="B46" s="94" t="s">
        <v>76</v>
      </c>
      <c r="C46" s="95" t="s">
        <v>29</v>
      </c>
      <c r="D46" s="96">
        <f>D47+D49</f>
        <v>214000</v>
      </c>
      <c r="E46" s="96">
        <f>E47+E49</f>
        <v>168000</v>
      </c>
      <c r="F46" s="96">
        <f>F47+F49</f>
        <v>46000</v>
      </c>
    </row>
    <row r="47" spans="1:9" s="93" customFormat="1">
      <c r="A47" s="417"/>
      <c r="B47" s="411"/>
      <c r="C47" s="70" t="s">
        <v>77</v>
      </c>
      <c r="D47" s="71">
        <f>D48</f>
        <v>80000</v>
      </c>
      <c r="E47" s="71">
        <f>E48</f>
        <v>34000</v>
      </c>
      <c r="F47" s="71">
        <f>F48</f>
        <v>46000</v>
      </c>
    </row>
    <row r="48" spans="1:9" ht="24.75" customHeight="1">
      <c r="A48" s="417"/>
      <c r="B48" s="412"/>
      <c r="C48" s="72" t="s">
        <v>78</v>
      </c>
      <c r="D48" s="88">
        <f>E48+F48</f>
        <v>80000</v>
      </c>
      <c r="E48" s="88">
        <v>34000</v>
      </c>
      <c r="F48" s="88">
        <v>46000</v>
      </c>
    </row>
    <row r="49" spans="1:6">
      <c r="A49" s="417"/>
      <c r="B49" s="412"/>
      <c r="C49" s="70" t="s">
        <v>62</v>
      </c>
      <c r="D49" s="71">
        <f>D50</f>
        <v>134000</v>
      </c>
      <c r="E49" s="71">
        <f>E50</f>
        <v>134000</v>
      </c>
      <c r="F49" s="71">
        <f>F50</f>
        <v>0</v>
      </c>
    </row>
    <row r="50" spans="1:6" ht="24.75" customHeight="1">
      <c r="A50" s="417"/>
      <c r="B50" s="413"/>
      <c r="C50" s="72" t="s">
        <v>79</v>
      </c>
      <c r="D50" s="88">
        <v>134000</v>
      </c>
      <c r="E50" s="88">
        <v>134000</v>
      </c>
      <c r="F50" s="88">
        <v>0</v>
      </c>
    </row>
    <row r="51" spans="1:6" s="93" customFormat="1" ht="12.75" customHeight="1">
      <c r="A51" s="417"/>
      <c r="B51" s="94" t="s">
        <v>80</v>
      </c>
      <c r="C51" s="95" t="s">
        <v>27</v>
      </c>
      <c r="D51" s="96">
        <f>D52+D54</f>
        <v>73238</v>
      </c>
      <c r="E51" s="96">
        <f>E52+E54</f>
        <v>57238</v>
      </c>
      <c r="F51" s="96">
        <f>F52+F54</f>
        <v>16000</v>
      </c>
    </row>
    <row r="52" spans="1:6" s="93" customFormat="1" ht="12.75" customHeight="1">
      <c r="A52" s="417"/>
      <c r="B52" s="419"/>
      <c r="C52" s="70" t="s">
        <v>81</v>
      </c>
      <c r="D52" s="71">
        <f>D53</f>
        <v>38238</v>
      </c>
      <c r="E52" s="71">
        <f>E53</f>
        <v>38238</v>
      </c>
      <c r="F52" s="71">
        <v>0</v>
      </c>
    </row>
    <row r="53" spans="1:6" ht="25.5">
      <c r="A53" s="417"/>
      <c r="B53" s="417"/>
      <c r="C53" s="72" t="s">
        <v>133</v>
      </c>
      <c r="D53" s="97">
        <f>E53+F53</f>
        <v>38238</v>
      </c>
      <c r="E53" s="97">
        <v>38238</v>
      </c>
      <c r="F53" s="97">
        <v>0</v>
      </c>
    </row>
    <row r="54" spans="1:6">
      <c r="A54" s="417"/>
      <c r="B54" s="417"/>
      <c r="C54" s="70" t="s">
        <v>82</v>
      </c>
      <c r="D54" s="71">
        <f>D55</f>
        <v>35000</v>
      </c>
      <c r="E54" s="71">
        <f>E55</f>
        <v>19000</v>
      </c>
      <c r="F54" s="71">
        <f>F55</f>
        <v>16000</v>
      </c>
    </row>
    <row r="55" spans="1:6" ht="25.5">
      <c r="A55" s="417"/>
      <c r="B55" s="400"/>
      <c r="C55" s="72" t="s">
        <v>83</v>
      </c>
      <c r="D55" s="165">
        <f>E55+F55</f>
        <v>35000</v>
      </c>
      <c r="E55" s="165">
        <v>19000</v>
      </c>
      <c r="F55" s="165">
        <v>16000</v>
      </c>
    </row>
    <row r="56" spans="1:6" s="93" customFormat="1" ht="12.75" customHeight="1">
      <c r="A56" s="417"/>
      <c r="B56" s="94" t="s">
        <v>84</v>
      </c>
      <c r="C56" s="98" t="s">
        <v>26</v>
      </c>
      <c r="D56" s="99">
        <f>D57+D59+D62+D64</f>
        <v>1669000</v>
      </c>
      <c r="E56" s="99">
        <f>E57+E59+E62+E64</f>
        <v>1489000</v>
      </c>
      <c r="F56" s="99">
        <f>F57+F59+F62+F64</f>
        <v>180000</v>
      </c>
    </row>
    <row r="57" spans="1:6" s="93" customFormat="1" ht="12.75" customHeight="1">
      <c r="A57" s="417"/>
      <c r="B57" s="419"/>
      <c r="C57" s="70" t="s">
        <v>62</v>
      </c>
      <c r="D57" s="71">
        <f>D58</f>
        <v>600000</v>
      </c>
      <c r="E57" s="71">
        <f>E58</f>
        <v>520000</v>
      </c>
      <c r="F57" s="71">
        <f>F58</f>
        <v>80000</v>
      </c>
    </row>
    <row r="58" spans="1:6" s="93" customFormat="1" ht="38.25">
      <c r="A58" s="417"/>
      <c r="B58" s="417"/>
      <c r="C58" s="72" t="s">
        <v>125</v>
      </c>
      <c r="D58" s="88">
        <f>E58+F58</f>
        <v>600000</v>
      </c>
      <c r="E58" s="88">
        <v>520000</v>
      </c>
      <c r="F58" s="88">
        <v>80000</v>
      </c>
    </row>
    <row r="59" spans="1:6" s="93" customFormat="1">
      <c r="A59" s="417"/>
      <c r="B59" s="417"/>
      <c r="C59" s="140" t="s">
        <v>62</v>
      </c>
      <c r="D59" s="141">
        <f>D60+D61</f>
        <v>952000</v>
      </c>
      <c r="E59" s="141">
        <f>E60+E61</f>
        <v>852000</v>
      </c>
      <c r="F59" s="141">
        <f>F60+F61</f>
        <v>100000</v>
      </c>
    </row>
    <row r="60" spans="1:6" s="93" customFormat="1" ht="25.5">
      <c r="A60" s="417"/>
      <c r="B60" s="417"/>
      <c r="C60" s="230" t="s">
        <v>247</v>
      </c>
      <c r="D60" s="231">
        <f>E60+F60</f>
        <v>732000</v>
      </c>
      <c r="E60" s="231">
        <f>292000+200000+140000</f>
        <v>632000</v>
      </c>
      <c r="F60" s="231">
        <v>100000</v>
      </c>
    </row>
    <row r="61" spans="1:6" s="93" customFormat="1">
      <c r="A61" s="417"/>
      <c r="B61" s="417"/>
      <c r="C61" s="72" t="s">
        <v>126</v>
      </c>
      <c r="D61" s="88">
        <v>220000</v>
      </c>
      <c r="E61" s="88">
        <v>220000</v>
      </c>
      <c r="F61" s="88">
        <v>0</v>
      </c>
    </row>
    <row r="62" spans="1:6" s="93" customFormat="1">
      <c r="A62" s="417"/>
      <c r="B62" s="417"/>
      <c r="C62" s="70" t="s">
        <v>85</v>
      </c>
      <c r="D62" s="71">
        <f>D63</f>
        <v>84000</v>
      </c>
      <c r="E62" s="71">
        <f>E63</f>
        <v>84000</v>
      </c>
      <c r="F62" s="71">
        <v>0</v>
      </c>
    </row>
    <row r="63" spans="1:6" s="93" customFormat="1">
      <c r="A63" s="417"/>
      <c r="B63" s="417"/>
      <c r="C63" s="72" t="s">
        <v>86</v>
      </c>
      <c r="D63" s="88">
        <f>22000+62000</f>
        <v>84000</v>
      </c>
      <c r="E63" s="88">
        <f>22000+62000</f>
        <v>84000</v>
      </c>
      <c r="F63" s="88">
        <v>0</v>
      </c>
    </row>
    <row r="64" spans="1:6" s="93" customFormat="1">
      <c r="A64" s="417"/>
      <c r="B64" s="417"/>
      <c r="C64" s="70" t="s">
        <v>127</v>
      </c>
      <c r="D64" s="71">
        <f>D65</f>
        <v>33000</v>
      </c>
      <c r="E64" s="71">
        <f>E65</f>
        <v>33000</v>
      </c>
      <c r="F64" s="71">
        <f>F65</f>
        <v>0</v>
      </c>
    </row>
    <row r="65" spans="1:6" s="93" customFormat="1">
      <c r="A65" s="400"/>
      <c r="B65" s="400"/>
      <c r="C65" s="72" t="s">
        <v>128</v>
      </c>
      <c r="D65" s="88">
        <v>33000</v>
      </c>
      <c r="E65" s="88">
        <v>33000</v>
      </c>
      <c r="F65" s="88">
        <v>0</v>
      </c>
    </row>
    <row r="66" spans="1:6" s="80" customFormat="1">
      <c r="A66" s="243" t="s">
        <v>35</v>
      </c>
      <c r="B66" s="78"/>
      <c r="C66" s="100" t="s">
        <v>33</v>
      </c>
      <c r="D66" s="63">
        <f t="shared" ref="D66:E68" si="4">D67</f>
        <v>302286</v>
      </c>
      <c r="E66" s="63">
        <f t="shared" si="4"/>
        <v>302286</v>
      </c>
      <c r="F66" s="63">
        <v>0</v>
      </c>
    </row>
    <row r="67" spans="1:6" s="85" customFormat="1">
      <c r="A67" s="417"/>
      <c r="B67" s="82" t="s">
        <v>34</v>
      </c>
      <c r="C67" s="98" t="s">
        <v>87</v>
      </c>
      <c r="D67" s="84">
        <f t="shared" si="4"/>
        <v>302286</v>
      </c>
      <c r="E67" s="84">
        <f t="shared" si="4"/>
        <v>302286</v>
      </c>
      <c r="F67" s="84">
        <v>0</v>
      </c>
    </row>
    <row r="68" spans="1:6">
      <c r="A68" s="417"/>
      <c r="B68" s="391"/>
      <c r="C68" s="101" t="s">
        <v>88</v>
      </c>
      <c r="D68" s="71">
        <f t="shared" si="4"/>
        <v>302286</v>
      </c>
      <c r="E68" s="71">
        <f t="shared" si="4"/>
        <v>302286</v>
      </c>
      <c r="F68" s="71">
        <v>0</v>
      </c>
    </row>
    <row r="69" spans="1:6">
      <c r="A69" s="400"/>
      <c r="B69" s="392"/>
      <c r="C69" s="232" t="s">
        <v>89</v>
      </c>
      <c r="D69" s="231">
        <f>E69</f>
        <v>302286</v>
      </c>
      <c r="E69" s="231">
        <f>214286+38000+50000</f>
        <v>302286</v>
      </c>
      <c r="F69" s="231">
        <v>0</v>
      </c>
    </row>
    <row r="70" spans="1:6" s="80" customFormat="1">
      <c r="A70" s="77" t="s">
        <v>90</v>
      </c>
      <c r="B70" s="78"/>
      <c r="C70" s="79" t="s">
        <v>91</v>
      </c>
      <c r="D70" s="63">
        <f>D71+D74</f>
        <v>2007397</v>
      </c>
      <c r="E70" s="63">
        <f>E71+E74</f>
        <v>1007397</v>
      </c>
      <c r="F70" s="63">
        <f>F71+F74</f>
        <v>1000000</v>
      </c>
    </row>
    <row r="71" spans="1:6" s="85" customFormat="1">
      <c r="A71" s="388"/>
      <c r="B71" s="82" t="s">
        <v>92</v>
      </c>
      <c r="C71" s="83" t="s">
        <v>93</v>
      </c>
      <c r="D71" s="84">
        <f t="shared" ref="D71:F72" si="5">D72</f>
        <v>2000000</v>
      </c>
      <c r="E71" s="84">
        <f t="shared" si="5"/>
        <v>1000000</v>
      </c>
      <c r="F71" s="84">
        <f t="shared" si="5"/>
        <v>1000000</v>
      </c>
    </row>
    <row r="72" spans="1:6">
      <c r="A72" s="389"/>
      <c r="B72" s="391"/>
      <c r="C72" s="70" t="s">
        <v>62</v>
      </c>
      <c r="D72" s="71">
        <f t="shared" si="5"/>
        <v>2000000</v>
      </c>
      <c r="E72" s="71">
        <f t="shared" si="5"/>
        <v>1000000</v>
      </c>
      <c r="F72" s="71">
        <f t="shared" si="5"/>
        <v>1000000</v>
      </c>
    </row>
    <row r="73" spans="1:6" ht="25.5">
      <c r="A73" s="389"/>
      <c r="B73" s="392"/>
      <c r="C73" s="102" t="s">
        <v>94</v>
      </c>
      <c r="D73" s="103">
        <f>E73+F73</f>
        <v>2000000</v>
      </c>
      <c r="E73" s="103">
        <v>1000000</v>
      </c>
      <c r="F73" s="103">
        <v>1000000</v>
      </c>
    </row>
    <row r="74" spans="1:6" s="85" customFormat="1">
      <c r="A74" s="389"/>
      <c r="B74" s="82" t="s">
        <v>152</v>
      </c>
      <c r="C74" s="83" t="s">
        <v>153</v>
      </c>
      <c r="D74" s="84">
        <f t="shared" ref="D74:F75" si="6">D75</f>
        <v>7397</v>
      </c>
      <c r="E74" s="84">
        <f t="shared" si="6"/>
        <v>7397</v>
      </c>
      <c r="F74" s="84">
        <f t="shared" si="6"/>
        <v>0</v>
      </c>
    </row>
    <row r="75" spans="1:6">
      <c r="A75" s="389"/>
      <c r="B75" s="391"/>
      <c r="C75" s="70" t="s">
        <v>154</v>
      </c>
      <c r="D75" s="71">
        <f t="shared" si="6"/>
        <v>7397</v>
      </c>
      <c r="E75" s="71">
        <f t="shared" si="6"/>
        <v>7397</v>
      </c>
      <c r="F75" s="71">
        <f t="shared" si="6"/>
        <v>0</v>
      </c>
    </row>
    <row r="76" spans="1:6">
      <c r="A76" s="390"/>
      <c r="B76" s="392"/>
      <c r="C76" s="102" t="s">
        <v>155</v>
      </c>
      <c r="D76" s="103">
        <f>E76+F76</f>
        <v>7397</v>
      </c>
      <c r="E76" s="103">
        <v>7397</v>
      </c>
      <c r="F76" s="103">
        <v>0</v>
      </c>
    </row>
    <row r="77" spans="1:6" s="80" customFormat="1">
      <c r="A77" s="77" t="s">
        <v>103</v>
      </c>
      <c r="B77" s="78"/>
      <c r="C77" s="79" t="s">
        <v>21</v>
      </c>
      <c r="D77" s="63">
        <f t="shared" ref="D77:F79" si="7">D78</f>
        <v>33000</v>
      </c>
      <c r="E77" s="63">
        <f t="shared" si="7"/>
        <v>33000</v>
      </c>
      <c r="F77" s="63">
        <f t="shared" si="7"/>
        <v>0</v>
      </c>
    </row>
    <row r="78" spans="1:6" s="85" customFormat="1">
      <c r="A78" s="388"/>
      <c r="B78" s="82" t="s">
        <v>101</v>
      </c>
      <c r="C78" s="83" t="s">
        <v>102</v>
      </c>
      <c r="D78" s="84">
        <f t="shared" si="7"/>
        <v>33000</v>
      </c>
      <c r="E78" s="84">
        <f t="shared" si="7"/>
        <v>33000</v>
      </c>
      <c r="F78" s="84">
        <f t="shared" si="7"/>
        <v>0</v>
      </c>
    </row>
    <row r="79" spans="1:6">
      <c r="A79" s="389"/>
      <c r="B79" s="391"/>
      <c r="C79" s="70" t="s">
        <v>104</v>
      </c>
      <c r="D79" s="71">
        <f t="shared" si="7"/>
        <v>33000</v>
      </c>
      <c r="E79" s="71">
        <f t="shared" si="7"/>
        <v>33000</v>
      </c>
      <c r="F79" s="71">
        <f t="shared" si="7"/>
        <v>0</v>
      </c>
    </row>
    <row r="80" spans="1:6">
      <c r="A80" s="390"/>
      <c r="B80" s="392"/>
      <c r="C80" s="102" t="s">
        <v>105</v>
      </c>
      <c r="D80" s="103">
        <v>33000</v>
      </c>
      <c r="E80" s="103">
        <v>33000</v>
      </c>
      <c r="F80" s="103">
        <v>0</v>
      </c>
    </row>
    <row r="81" spans="1:11" s="68" customFormat="1">
      <c r="A81" s="104">
        <v>854</v>
      </c>
      <c r="B81" s="61"/>
      <c r="C81" s="105" t="s">
        <v>95</v>
      </c>
      <c r="D81" s="63">
        <f t="shared" ref="D81:E83" si="8">D82</f>
        <v>1000000</v>
      </c>
      <c r="E81" s="63">
        <f t="shared" si="8"/>
        <v>1000000</v>
      </c>
      <c r="F81" s="63">
        <v>0</v>
      </c>
    </row>
    <row r="82" spans="1:11" s="68" customFormat="1">
      <c r="A82" s="393"/>
      <c r="B82" s="106" t="s">
        <v>96</v>
      </c>
      <c r="C82" s="107" t="s">
        <v>28</v>
      </c>
      <c r="D82" s="108">
        <f t="shared" si="8"/>
        <v>1000000</v>
      </c>
      <c r="E82" s="108">
        <f t="shared" si="8"/>
        <v>1000000</v>
      </c>
      <c r="F82" s="108">
        <v>0</v>
      </c>
    </row>
    <row r="83" spans="1:11">
      <c r="A83" s="394"/>
      <c r="B83" s="399"/>
      <c r="C83" s="70" t="s">
        <v>62</v>
      </c>
      <c r="D83" s="71">
        <f t="shared" si="8"/>
        <v>1000000</v>
      </c>
      <c r="E83" s="71">
        <f t="shared" si="8"/>
        <v>1000000</v>
      </c>
      <c r="F83" s="71">
        <v>0</v>
      </c>
    </row>
    <row r="84" spans="1:11">
      <c r="A84" s="395"/>
      <c r="B84" s="400"/>
      <c r="C84" s="72" t="s">
        <v>97</v>
      </c>
      <c r="D84" s="88">
        <v>1000000</v>
      </c>
      <c r="E84" s="88">
        <v>1000000</v>
      </c>
      <c r="F84" s="88">
        <v>0</v>
      </c>
    </row>
    <row r="85" spans="1:11">
      <c r="A85" s="109">
        <v>926</v>
      </c>
      <c r="B85" s="110"/>
      <c r="C85" s="111" t="s">
        <v>31</v>
      </c>
      <c r="D85" s="63">
        <f>D86</f>
        <v>402590</v>
      </c>
      <c r="E85" s="63">
        <f>E86</f>
        <v>402590</v>
      </c>
      <c r="F85" s="63">
        <f>F86</f>
        <v>0</v>
      </c>
    </row>
    <row r="86" spans="1:11" s="85" customFormat="1">
      <c r="A86" s="396"/>
      <c r="B86" s="112">
        <v>92601</v>
      </c>
      <c r="C86" s="113" t="s">
        <v>32</v>
      </c>
      <c r="D86" s="84">
        <f>D87+D89+D92</f>
        <v>402590</v>
      </c>
      <c r="E86" s="84">
        <f>E87+E89+E92</f>
        <v>402590</v>
      </c>
      <c r="F86" s="84">
        <f>F87+F89+F92</f>
        <v>0</v>
      </c>
    </row>
    <row r="87" spans="1:11">
      <c r="A87" s="397"/>
      <c r="B87" s="386"/>
      <c r="C87" s="70" t="s">
        <v>62</v>
      </c>
      <c r="D87" s="71">
        <f>D88</f>
        <v>327000</v>
      </c>
      <c r="E87" s="71">
        <f>E88</f>
        <v>327000</v>
      </c>
      <c r="F87" s="71">
        <v>0</v>
      </c>
    </row>
    <row r="88" spans="1:11" s="89" customFormat="1">
      <c r="A88" s="397"/>
      <c r="B88" s="387"/>
      <c r="C88" s="114" t="s">
        <v>98</v>
      </c>
      <c r="D88" s="74">
        <f>E88+F88</f>
        <v>327000</v>
      </c>
      <c r="E88" s="74">
        <f>300000+27000</f>
        <v>327000</v>
      </c>
      <c r="F88" s="74">
        <v>0</v>
      </c>
    </row>
    <row r="89" spans="1:11">
      <c r="A89" s="397"/>
      <c r="B89" s="387"/>
      <c r="C89" s="70" t="s">
        <v>99</v>
      </c>
      <c r="D89" s="71">
        <f>D90+D91</f>
        <v>41500</v>
      </c>
      <c r="E89" s="71">
        <f>E90+E91</f>
        <v>41500</v>
      </c>
      <c r="F89" s="71">
        <f>F90+F91</f>
        <v>0</v>
      </c>
    </row>
    <row r="90" spans="1:11" s="89" customFormat="1">
      <c r="A90" s="397"/>
      <c r="B90" s="387"/>
      <c r="C90" s="114" t="s">
        <v>130</v>
      </c>
      <c r="D90" s="74">
        <v>40500</v>
      </c>
      <c r="E90" s="74">
        <v>40500</v>
      </c>
      <c r="F90" s="74">
        <v>0</v>
      </c>
      <c r="H90" s="139"/>
    </row>
    <row r="91" spans="1:11" s="89" customFormat="1">
      <c r="A91" s="397"/>
      <c r="B91" s="387"/>
      <c r="C91" s="114" t="s">
        <v>132</v>
      </c>
      <c r="D91" s="74">
        <v>1000</v>
      </c>
      <c r="E91" s="74">
        <v>1000</v>
      </c>
      <c r="F91" s="74"/>
      <c r="H91" s="139"/>
    </row>
    <row r="92" spans="1:11">
      <c r="A92" s="397"/>
      <c r="B92" s="387"/>
      <c r="C92" s="70" t="s">
        <v>81</v>
      </c>
      <c r="D92" s="71">
        <f>D93+D94</f>
        <v>34090</v>
      </c>
      <c r="E92" s="71">
        <f>E93+E94</f>
        <v>34090</v>
      </c>
      <c r="F92" s="71">
        <f>F93+F94</f>
        <v>0</v>
      </c>
    </row>
    <row r="93" spans="1:11" ht="25.5">
      <c r="A93" s="397"/>
      <c r="B93" s="387"/>
      <c r="C93" s="114" t="s">
        <v>129</v>
      </c>
      <c r="D93" s="74">
        <v>9500</v>
      </c>
      <c r="E93" s="74">
        <v>9500</v>
      </c>
      <c r="F93" s="74">
        <v>0</v>
      </c>
    </row>
    <row r="94" spans="1:11" s="89" customFormat="1">
      <c r="A94" s="398"/>
      <c r="B94" s="387"/>
      <c r="C94" s="114" t="s">
        <v>131</v>
      </c>
      <c r="D94" s="74">
        <f>E94+F94</f>
        <v>24590</v>
      </c>
      <c r="E94" s="74">
        <v>24590</v>
      </c>
      <c r="F94" s="74">
        <v>0</v>
      </c>
      <c r="K94" s="139"/>
    </row>
    <row r="95" spans="1:11" ht="15.75">
      <c r="A95" s="385" t="s">
        <v>3</v>
      </c>
      <c r="B95" s="385"/>
      <c r="C95" s="385"/>
      <c r="D95" s="115">
        <f>D10+D21+D26+D33+D41+D45+D66+D70+D77+D81+D85</f>
        <v>9487511</v>
      </c>
      <c r="E95" s="115">
        <f>E10+E21+E26+E33+E41+E45+E66+E70+E77+E81+E85</f>
        <v>8185511</v>
      </c>
      <c r="F95" s="115">
        <f>F10+F21+F26+F33+F41+F45+F66+F70+F77+F81+F85</f>
        <v>1302000</v>
      </c>
    </row>
    <row r="96" spans="1:11">
      <c r="A96" s="51" t="s">
        <v>100</v>
      </c>
    </row>
    <row r="99" spans="7:7">
      <c r="G99" s="144"/>
    </row>
    <row r="101" spans="7:7">
      <c r="G101" s="144"/>
    </row>
  </sheetData>
  <mergeCells count="36">
    <mergeCell ref="A34:A40"/>
    <mergeCell ref="B34:B40"/>
    <mergeCell ref="A27:A32"/>
    <mergeCell ref="B28:B29"/>
    <mergeCell ref="B31:B32"/>
    <mergeCell ref="A11:A20"/>
    <mergeCell ref="B12:B20"/>
    <mergeCell ref="A22:A25"/>
    <mergeCell ref="B23:B25"/>
    <mergeCell ref="A71:A76"/>
    <mergeCell ref="B72:B73"/>
    <mergeCell ref="B75:B76"/>
    <mergeCell ref="B47:B50"/>
    <mergeCell ref="A42:A44"/>
    <mergeCell ref="B43:B44"/>
    <mergeCell ref="B68:B69"/>
    <mergeCell ref="A67:A69"/>
    <mergeCell ref="A46:A65"/>
    <mergeCell ref="B52:B55"/>
    <mergeCell ref="B57:B65"/>
    <mergeCell ref="E1:F1"/>
    <mergeCell ref="D7:D8"/>
    <mergeCell ref="E7:E8"/>
    <mergeCell ref="D6:F6"/>
    <mergeCell ref="F7:F8"/>
    <mergeCell ref="A4:F5"/>
    <mergeCell ref="A6:A8"/>
    <mergeCell ref="B6:B8"/>
    <mergeCell ref="C6:C8"/>
    <mergeCell ref="A95:C95"/>
    <mergeCell ref="B87:B94"/>
    <mergeCell ref="A78:A80"/>
    <mergeCell ref="B79:B80"/>
    <mergeCell ref="A82:A84"/>
    <mergeCell ref="A86:A94"/>
    <mergeCell ref="B83:B84"/>
  </mergeCells>
  <phoneticPr fontId="1" type="noConversion"/>
  <printOptions horizontalCentered="1"/>
  <pageMargins left="0.19685039370078741" right="0.19685039370078741" top="0.78740157480314965" bottom="0.78740157480314965" header="0" footer="0.19685039370078741"/>
  <pageSetup paperSize="9" scale="8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19"/>
  <sheetViews>
    <sheetView showGridLines="0" workbookViewId="0">
      <selection activeCell="H2" sqref="H2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10" ht="54" customHeight="1">
      <c r="F1" s="44" t="s">
        <v>303</v>
      </c>
    </row>
    <row r="2" spans="1:10" ht="60" customHeight="1">
      <c r="A2" s="323" t="s">
        <v>280</v>
      </c>
      <c r="B2" s="323"/>
      <c r="C2" s="323"/>
      <c r="D2" s="323"/>
      <c r="E2" s="323"/>
      <c r="F2" s="323"/>
      <c r="G2" s="117"/>
    </row>
    <row r="3" spans="1:10" ht="9.75" customHeight="1">
      <c r="A3" s="122"/>
      <c r="B3" s="122"/>
      <c r="C3" s="122"/>
      <c r="D3" s="122"/>
      <c r="E3" s="122"/>
      <c r="F3" s="42" t="s">
        <v>8</v>
      </c>
    </row>
    <row r="4" spans="1:10" ht="64.5" customHeight="1">
      <c r="A4" s="46" t="s">
        <v>39</v>
      </c>
      <c r="B4" s="46" t="s">
        <v>0</v>
      </c>
      <c r="C4" s="46" t="s">
        <v>1</v>
      </c>
      <c r="D4" s="46" t="s">
        <v>109</v>
      </c>
      <c r="E4" s="46" t="s">
        <v>225</v>
      </c>
      <c r="F4" s="43" t="s">
        <v>268</v>
      </c>
    </row>
    <row r="5" spans="1:10" s="214" customFormat="1" ht="12" customHeight="1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</row>
    <row r="6" spans="1:10" ht="25.5">
      <c r="A6" s="248">
        <v>1</v>
      </c>
      <c r="B6" s="216">
        <v>853</v>
      </c>
      <c r="C6" s="216"/>
      <c r="D6" s="216"/>
      <c r="E6" s="227" t="s">
        <v>21</v>
      </c>
      <c r="F6" s="225">
        <f>F7</f>
        <v>10000</v>
      </c>
      <c r="J6" s="26"/>
    </row>
    <row r="7" spans="1:10" ht="30" customHeight="1">
      <c r="A7" s="222"/>
      <c r="B7" s="223">
        <v>853</v>
      </c>
      <c r="C7" s="223">
        <v>85329</v>
      </c>
      <c r="D7" s="223">
        <v>2830</v>
      </c>
      <c r="E7" s="249" t="s">
        <v>269</v>
      </c>
      <c r="F7" s="167">
        <f>'[1]2'!I65</f>
        <v>10000</v>
      </c>
    </row>
    <row r="8" spans="1:10">
      <c r="A8" s="248">
        <v>2</v>
      </c>
      <c r="B8" s="216">
        <v>854</v>
      </c>
      <c r="C8" s="216"/>
      <c r="D8" s="216"/>
      <c r="E8" s="227" t="s">
        <v>270</v>
      </c>
      <c r="F8" s="225">
        <f>F9+F12</f>
        <v>32000</v>
      </c>
    </row>
    <row r="9" spans="1:10" ht="25.5">
      <c r="A9" s="427"/>
      <c r="B9" s="256">
        <v>854</v>
      </c>
      <c r="C9" s="256">
        <v>85415</v>
      </c>
      <c r="D9" s="256"/>
      <c r="E9" s="257" t="s">
        <v>275</v>
      </c>
      <c r="F9" s="258">
        <f>F10+F11</f>
        <v>12000</v>
      </c>
      <c r="H9" s="26"/>
    </row>
    <row r="10" spans="1:10" ht="25.5">
      <c r="A10" s="428"/>
      <c r="B10" s="425"/>
      <c r="C10" s="425"/>
      <c r="D10" s="256">
        <v>2838</v>
      </c>
      <c r="E10" s="257" t="s">
        <v>275</v>
      </c>
      <c r="F10" s="258">
        <v>8166</v>
      </c>
    </row>
    <row r="11" spans="1:10" ht="25.5">
      <c r="A11" s="428"/>
      <c r="B11" s="426"/>
      <c r="C11" s="426"/>
      <c r="D11" s="256">
        <v>2839</v>
      </c>
      <c r="E11" s="257" t="s">
        <v>275</v>
      </c>
      <c r="F11" s="258">
        <v>3834</v>
      </c>
    </row>
    <row r="12" spans="1:10" ht="63.75">
      <c r="A12" s="429"/>
      <c r="B12" s="223">
        <v>854</v>
      </c>
      <c r="C12" s="223">
        <v>85418</v>
      </c>
      <c r="D12" s="223">
        <v>2830</v>
      </c>
      <c r="E12" s="228" t="s">
        <v>271</v>
      </c>
      <c r="F12" s="167">
        <f>'[1]2'!I75</f>
        <v>20000</v>
      </c>
      <c r="H12" s="26"/>
    </row>
    <row r="13" spans="1:10" ht="25.5">
      <c r="A13" s="248">
        <v>3</v>
      </c>
      <c r="B13" s="216">
        <v>921</v>
      </c>
      <c r="C13" s="216"/>
      <c r="D13" s="250"/>
      <c r="E13" s="251" t="s">
        <v>245</v>
      </c>
      <c r="F13" s="225">
        <f>F14</f>
        <v>25000</v>
      </c>
    </row>
    <row r="14" spans="1:10" ht="51">
      <c r="A14" s="252"/>
      <c r="B14" s="223"/>
      <c r="C14" s="223">
        <v>92120</v>
      </c>
      <c r="D14" s="223">
        <v>2720</v>
      </c>
      <c r="E14" s="228" t="s">
        <v>272</v>
      </c>
      <c r="F14" s="167">
        <f>'[1]2'!I81</f>
        <v>25000</v>
      </c>
    </row>
    <row r="15" spans="1:10">
      <c r="A15" s="253">
        <v>4</v>
      </c>
      <c r="B15" s="216">
        <v>926</v>
      </c>
      <c r="C15" s="216"/>
      <c r="D15" s="216"/>
      <c r="E15" s="227" t="s">
        <v>31</v>
      </c>
      <c r="F15" s="225">
        <f>F16</f>
        <v>10000</v>
      </c>
    </row>
    <row r="16" spans="1:10" ht="27" customHeight="1">
      <c r="A16" s="254"/>
      <c r="B16" s="223">
        <v>926</v>
      </c>
      <c r="C16" s="223">
        <v>92695</v>
      </c>
      <c r="D16" s="223">
        <v>2830</v>
      </c>
      <c r="E16" s="228" t="s">
        <v>273</v>
      </c>
      <c r="F16" s="167">
        <f>'[1]2'!I85</f>
        <v>10000</v>
      </c>
    </row>
    <row r="17" spans="1:6" ht="30" customHeight="1">
      <c r="A17" s="422" t="s">
        <v>40</v>
      </c>
      <c r="B17" s="423"/>
      <c r="C17" s="423"/>
      <c r="D17" s="423"/>
      <c r="E17" s="424"/>
      <c r="F17" s="50">
        <f>F6+F8+F13+F15</f>
        <v>77000</v>
      </c>
    </row>
    <row r="19" spans="1:6">
      <c r="A19" s="136" t="s">
        <v>274</v>
      </c>
    </row>
  </sheetData>
  <mergeCells count="5">
    <mergeCell ref="A2:F2"/>
    <mergeCell ref="A17:E17"/>
    <mergeCell ref="B10:B11"/>
    <mergeCell ref="C10:C11"/>
    <mergeCell ref="A9:A12"/>
  </mergeCells>
  <phoneticPr fontId="38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B1:E14"/>
  <sheetViews>
    <sheetView showGridLines="0" workbookViewId="0">
      <selection activeCell="G24" sqref="G24"/>
    </sheetView>
  </sheetViews>
  <sheetFormatPr defaultRowHeight="12.75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>
      <c r="B1" s="269" t="s">
        <v>284</v>
      </c>
      <c r="C1" s="270"/>
      <c r="D1" s="278"/>
      <c r="E1" s="278"/>
    </row>
    <row r="2" spans="2:5">
      <c r="B2" s="269" t="s">
        <v>285</v>
      </c>
      <c r="C2" s="270"/>
      <c r="D2" s="278"/>
      <c r="E2" s="278"/>
    </row>
    <row r="3" spans="2:5">
      <c r="B3" s="271"/>
      <c r="C3" s="271"/>
      <c r="D3" s="279"/>
      <c r="E3" s="279"/>
    </row>
    <row r="4" spans="2:5" ht="51">
      <c r="B4" s="272" t="s">
        <v>286</v>
      </c>
      <c r="C4" s="271"/>
      <c r="D4" s="279"/>
      <c r="E4" s="279"/>
    </row>
    <row r="5" spans="2:5">
      <c r="B5" s="271"/>
      <c r="C5" s="271"/>
      <c r="D5" s="279"/>
      <c r="E5" s="279"/>
    </row>
    <row r="6" spans="2:5" ht="25.5">
      <c r="B6" s="269" t="s">
        <v>287</v>
      </c>
      <c r="C6" s="270"/>
      <c r="D6" s="278"/>
      <c r="E6" s="280" t="s">
        <v>288</v>
      </c>
    </row>
    <row r="7" spans="2:5" ht="13.5" thickBot="1">
      <c r="B7" s="271"/>
      <c r="C7" s="271"/>
      <c r="D7" s="279"/>
      <c r="E7" s="279"/>
    </row>
    <row r="8" spans="2:5" ht="63.75">
      <c r="B8" s="273" t="s">
        <v>289</v>
      </c>
      <c r="C8" s="274"/>
      <c r="D8" s="281"/>
      <c r="E8" s="282">
        <v>4</v>
      </c>
    </row>
    <row r="9" spans="2:5">
      <c r="B9" s="275"/>
      <c r="C9" s="271"/>
      <c r="D9" s="279"/>
      <c r="E9" s="283" t="s">
        <v>290</v>
      </c>
    </row>
    <row r="10" spans="2:5">
      <c r="B10" s="275"/>
      <c r="C10" s="271"/>
      <c r="D10" s="279"/>
      <c r="E10" s="283" t="s">
        <v>291</v>
      </c>
    </row>
    <row r="11" spans="2:5">
      <c r="B11" s="275"/>
      <c r="C11" s="271"/>
      <c r="D11" s="279"/>
      <c r="E11" s="283" t="s">
        <v>292</v>
      </c>
    </row>
    <row r="12" spans="2:5" ht="13.5" thickBot="1">
      <c r="B12" s="276"/>
      <c r="C12" s="277"/>
      <c r="D12" s="284"/>
      <c r="E12" s="285" t="s">
        <v>293</v>
      </c>
    </row>
    <row r="13" spans="2:5">
      <c r="B13" s="271"/>
      <c r="C13" s="271"/>
      <c r="D13" s="279"/>
      <c r="E13" s="279"/>
    </row>
    <row r="14" spans="2:5">
      <c r="B14" s="271"/>
      <c r="C14" s="271"/>
      <c r="D14" s="279"/>
      <c r="E14" s="279"/>
    </row>
  </sheetData>
  <hyperlinks>
    <hyperlink ref="E9" location="'11'!F7" display="'11'!F7"/>
    <hyperlink ref="E10" location="'11'!F12" display="'11'!F12"/>
    <hyperlink ref="E11" location="'11'!F14" display="'11'!F14"/>
    <hyperlink ref="E12" location="'11'!F16" display="'11'!F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Zakresy nazwane</vt:lpstr>
      </vt:variant>
      <vt:variant>
        <vt:i4>17</vt:i4>
      </vt:variant>
    </vt:vector>
  </HeadingPairs>
  <TitlesOfParts>
    <vt:vector size="29" baseType="lpstr">
      <vt:lpstr>zał.1 dochody zw</vt:lpstr>
      <vt:lpstr>zał.2 dochody zm</vt:lpstr>
      <vt:lpstr>Zał.3 zw.wydatk</vt:lpstr>
      <vt:lpstr>Zał.4 zm.wydatk</vt:lpstr>
      <vt:lpstr>5</vt:lpstr>
      <vt:lpstr>6</vt:lpstr>
      <vt:lpstr>7</vt:lpstr>
      <vt:lpstr>8</vt:lpstr>
      <vt:lpstr>9</vt:lpstr>
      <vt:lpstr>10</vt:lpstr>
      <vt:lpstr>11</vt:lpstr>
      <vt:lpstr>Raport zgodności</vt:lpstr>
      <vt:lpstr>'10'!Obszar_wydruku</vt:lpstr>
      <vt:lpstr>'11'!Obszar_wydruku</vt:lpstr>
      <vt:lpstr>'5'!Obszar_wydruku</vt:lpstr>
      <vt:lpstr>'6'!Obszar_wydruku</vt:lpstr>
      <vt:lpstr>'7'!Obszar_wydruku</vt:lpstr>
      <vt:lpstr>'8'!Obszar_wydruku</vt:lpstr>
      <vt:lpstr>'9'!Obszar_wydruku</vt:lpstr>
      <vt:lpstr>'zał.1 dochody zw'!Obszar_wydruku</vt:lpstr>
      <vt:lpstr>'zał.2 dochody zm'!Obszar_wydruku</vt:lpstr>
      <vt:lpstr>'Zał.3 zw.wydatk'!Obszar_wydruku</vt:lpstr>
      <vt:lpstr>'Zał.4 zm.wydatk'!Obszar_wydruku</vt:lpstr>
      <vt:lpstr>'10'!Tytuły_wydruku</vt:lpstr>
      <vt:lpstr>'6'!Tytuły_wydruku</vt:lpstr>
      <vt:lpstr>'zał.1 dochody zw'!Tytuły_wydruku</vt:lpstr>
      <vt:lpstr>'zał.2 dochody zm'!Tytuły_wydruku</vt:lpstr>
      <vt:lpstr>'Zał.3 zw.wydatk'!Tytuły_wydruku</vt:lpstr>
      <vt:lpstr>'Zał.4 zm.wydatk'!Tytuły_wydruku</vt:lpstr>
    </vt:vector>
  </TitlesOfParts>
  <Company>GAMBIT STUDIOS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Krzysiek</dc:creator>
  <cp:lastModifiedBy> </cp:lastModifiedBy>
  <cp:lastPrinted>2009-05-29T11:25:23Z</cp:lastPrinted>
  <dcterms:created xsi:type="dcterms:W3CDTF">2002-11-27T20:57:28Z</dcterms:created>
  <dcterms:modified xsi:type="dcterms:W3CDTF">2009-05-29T11:26:10Z</dcterms:modified>
</cp:coreProperties>
</file>